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rasset\Desktop\Final Report\SP\"/>
    </mc:Choice>
  </mc:AlternateContent>
  <bookViews>
    <workbookView xWindow="0" yWindow="0" windowWidth="24000" windowHeight="9600"/>
  </bookViews>
  <sheets>
    <sheet name="SP Reporting NIMD 2020" sheetId="1" r:id="rId1"/>
    <sheet name="Cumulative NIMD 2016-2020" sheetId="2" r:id="rId2"/>
  </sheets>
  <externalReferences>
    <externalReference r:id="rId3"/>
    <externalReference r:id="rId4"/>
    <externalReference r:id="rId5"/>
    <externalReference r:id="rId6"/>
    <externalReference r:id="rId7"/>
    <externalReference r:id="rId8"/>
  </externalReferences>
  <definedNames>
    <definedName name="_c" localSheetId="1">#REF!</definedName>
    <definedName name="_c" localSheetId="0">#REF!</definedName>
    <definedName name="_c">#REF!</definedName>
    <definedName name="e">'[1]- 3.7 Mozambique'!$2:$4</definedName>
    <definedName name="ENG_BI_CORE_LOCATION">"C:\Pastel12\"</definedName>
    <definedName name="ENG_BI_LBI" hidden="1">"EB2HA3EL88"</definedName>
    <definedName name="ENG_BI_TLA" hidden="1">"135;255;16;187;75;236;23;130;176;165;195;65;49;195;251;51;114;78;209;190;104;160;252;29;75;169;264;135;205;199;267;270"</definedName>
    <definedName name="ENG_BI_TLA2" hidden="1">"102;168;7;98;173;209;193;164;218;209;140;208;104;226;7;223;251;83;202;187;158;215;124;182;67;117;46;36;122;135;176;131"</definedName>
    <definedName name="INFO_BI_EXE_NAME" hidden="1">"BICPARTNERV12.EXE"</definedName>
    <definedName name="INFO_EXE_SERVER_PATH" hidden="1">"C:\Pastel12\BICPARTNERV12.EXE"</definedName>
    <definedName name="INFO_INSTANCE_ID" hidden="1">"0"</definedName>
    <definedName name="INFO_INSTANCE_NAME" hidden="1">"Project Budget _20150213_21_18_07_1818.xls"</definedName>
    <definedName name="INFO_REPORT_CODE" hidden="1">"P10-FI01-2-1"</definedName>
    <definedName name="INFO_REPORT_ID" hidden="1">"4"</definedName>
    <definedName name="INFO_REPORT_NAME" hidden="1">"Project Budget "</definedName>
    <definedName name="INFO_RUN_USER" hidden="1">""</definedName>
    <definedName name="INFO_RUN_WORKSTATION" hidden="1">"HP-HP"</definedName>
    <definedName name="LayoutNumPeriods">[2]Lookup!$A$3</definedName>
    <definedName name="_xlnm.Print_Area" localSheetId="1">'Cumulative NIMD 2016-2020'!$A$1:$AT$153</definedName>
    <definedName name="_xlnm.Print_Area" localSheetId="0">'SP Reporting NIMD 2020'!$A$1:$M$160</definedName>
    <definedName name="_xlnm.Print_Titles" localSheetId="1">'Cumulative NIMD 2016-2020'!$4:$4</definedName>
    <definedName name="_xlnm.Print_Titles" localSheetId="0">'SP Reporting NIMD 2020'!$6:$6</definedName>
    <definedName name="Retained_Earnings">[2]Date_Lup!$D$24</definedName>
    <definedName name="Schaal">[3]Salaristabel!$A$4:$A$22</definedName>
    <definedName name="SelectedDate">[2]Lookup!$A$1</definedName>
    <definedName name="Status">'[4]Support sheet'!$A$87:$A$88</definedName>
    <definedName name="SV_DBTYPE">"-1"</definedName>
    <definedName name="SV_ENCPT_LOGON_PWD" hidden="1">"078104085088070"</definedName>
    <definedName name="SV_ENCPT_LOGON_USER" hidden="1">"095094088070084"</definedName>
    <definedName name="SV_PAS_PastelCompanyPath" hidden="1">"C:\PASTEL12\NIMD2014"</definedName>
    <definedName name="SV_PAS_PastelDatabase" hidden="1">"PAS12NIMD2014"</definedName>
    <definedName name="SV_PAS_PervasiveServer" hidden="1">"HP-HP"</definedName>
    <definedName name="SV_REPORT_CODE">"P10-FI01-2-1"</definedName>
    <definedName name="SV_REPORT_ID">"4"</definedName>
    <definedName name="SV_REPORT_NAME">"Project Budget "</definedName>
    <definedName name="SV_REPOSCODE">""</definedName>
    <definedName name="SV_SOLUTION_ID">"38"</definedName>
    <definedName name="SV_TENANT_CODE">""</definedName>
    <definedName name="Table2019">[5]!Table1[#Data]</definedName>
    <definedName name="Toolbox_Code" localSheetId="1">'[6]DFS Activity Plan - Oct 17'!#REF!</definedName>
    <definedName name="Toolbox_Code" localSheetId="0">'[6]DFS Activity Plan - Oct 17'!#REF!</definedName>
    <definedName name="Toolbox_Code">'[6]DFS Activity Plan - Oct 17'!#REF!</definedName>
    <definedName name="Trede">[3]Salaristabel!$B$3:$P$3</definedName>
    <definedName name="valuevx">42.314159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143" i="2" l="1"/>
  <c r="AN142" i="2"/>
  <c r="AO86" i="2"/>
  <c r="AN132" i="2"/>
  <c r="AN123" i="2"/>
  <c r="AO28" i="2"/>
  <c r="AO18" i="2"/>
  <c r="AC22" i="2" l="1"/>
  <c r="AO22" i="2" s="1"/>
  <c r="Z29" i="2"/>
  <c r="AC142" i="2"/>
  <c r="AO142" i="2" s="1"/>
  <c r="AC109" i="2"/>
  <c r="AO109" i="2" s="1"/>
  <c r="AJ144" i="2" l="1"/>
  <c r="AH144" i="2"/>
  <c r="Z144" i="2"/>
  <c r="W144" i="2"/>
  <c r="T144" i="2"/>
  <c r="R144" i="2"/>
  <c r="N144" i="2"/>
  <c r="M144" i="2"/>
  <c r="K144" i="2"/>
  <c r="J144" i="2"/>
  <c r="F144" i="2"/>
  <c r="E144" i="2"/>
  <c r="D144" i="2"/>
  <c r="AP143" i="2"/>
  <c r="O143" i="2"/>
  <c r="AS142" i="2"/>
  <c r="AR142" i="2"/>
  <c r="AQ142" i="2"/>
  <c r="AP142" i="2"/>
  <c r="AM142" i="2"/>
  <c r="AS141" i="2"/>
  <c r="AR141" i="2"/>
  <c r="AQ141" i="2"/>
  <c r="AM141" i="2"/>
  <c r="AC141" i="2"/>
  <c r="AO141" i="2" s="1"/>
  <c r="L141" i="2"/>
  <c r="I141" i="2"/>
  <c r="C141" i="2"/>
  <c r="AS140" i="2"/>
  <c r="AG140" i="2"/>
  <c r="AC140" i="2"/>
  <c r="AO140" i="2" s="1"/>
  <c r="I140" i="2"/>
  <c r="C140" i="2"/>
  <c r="AS139" i="2"/>
  <c r="AR139" i="2"/>
  <c r="AQ139" i="2"/>
  <c r="AM139" i="2"/>
  <c r="AG139" i="2"/>
  <c r="AC139" i="2"/>
  <c r="AO139" i="2" s="1"/>
  <c r="L139" i="2"/>
  <c r="L144" i="2" s="1"/>
  <c r="I139" i="2"/>
  <c r="C139" i="2"/>
  <c r="AP139" i="2" s="1"/>
  <c r="E135" i="2"/>
  <c r="AQ134" i="2"/>
  <c r="AP134" i="2"/>
  <c r="AL133" i="2"/>
  <c r="AJ133" i="2"/>
  <c r="AI133" i="2"/>
  <c r="AH133" i="2"/>
  <c r="AF133" i="2"/>
  <c r="Z133" i="2"/>
  <c r="Y133" i="2"/>
  <c r="X133" i="2"/>
  <c r="T133" i="2"/>
  <c r="S133" i="2"/>
  <c r="R133" i="2"/>
  <c r="O133" i="2"/>
  <c r="M133" i="2"/>
  <c r="L133" i="2" s="1"/>
  <c r="J133" i="2"/>
  <c r="I133" i="2"/>
  <c r="F133" i="2"/>
  <c r="D133" i="2"/>
  <c r="C133" i="2" s="1"/>
  <c r="AS132" i="2"/>
  <c r="AQ132" i="2"/>
  <c r="AP132" i="2"/>
  <c r="AG132" i="2"/>
  <c r="AH132" i="2" s="1"/>
  <c r="AI132" i="2" s="1"/>
  <c r="AS131" i="2"/>
  <c r="AR131" i="2"/>
  <c r="AQ131" i="2"/>
  <c r="AM131" i="2"/>
  <c r="AG131" i="2"/>
  <c r="AC131" i="2"/>
  <c r="AO131" i="2" s="1"/>
  <c r="L131" i="2"/>
  <c r="I131" i="2"/>
  <c r="C131" i="2"/>
  <c r="AS130" i="2"/>
  <c r="AR130" i="2"/>
  <c r="AQ130" i="2"/>
  <c r="AM130" i="2"/>
  <c r="AG130" i="2"/>
  <c r="AC130" i="2"/>
  <c r="AO130" i="2" s="1"/>
  <c r="L130" i="2"/>
  <c r="I130" i="2"/>
  <c r="C130" i="2"/>
  <c r="AP130" i="2" s="1"/>
  <c r="AS129" i="2"/>
  <c r="AR129" i="2"/>
  <c r="AQ129" i="2"/>
  <c r="AP129" i="2"/>
  <c r="AM129" i="2"/>
  <c r="AG129" i="2"/>
  <c r="AC129" i="2"/>
  <c r="AO129" i="2" s="1"/>
  <c r="AB129" i="2"/>
  <c r="AN129" i="2" s="1"/>
  <c r="L129" i="2"/>
  <c r="I129" i="2"/>
  <c r="C129" i="2"/>
  <c r="AS128" i="2"/>
  <c r="AR128" i="2"/>
  <c r="AQ128" i="2"/>
  <c r="AM128" i="2"/>
  <c r="AG128" i="2"/>
  <c r="AC128" i="2"/>
  <c r="AO128" i="2" s="1"/>
  <c r="L128" i="2"/>
  <c r="I128" i="2"/>
  <c r="C128" i="2"/>
  <c r="AS127" i="2"/>
  <c r="AR127" i="2"/>
  <c r="AR133" i="2" s="1"/>
  <c r="AQ127" i="2"/>
  <c r="AM127" i="2"/>
  <c r="AG127" i="2"/>
  <c r="AC127" i="2"/>
  <c r="AO127" i="2" s="1"/>
  <c r="L127" i="2"/>
  <c r="I127" i="2"/>
  <c r="C127" i="2"/>
  <c r="AJ124" i="2"/>
  <c r="AI124" i="2"/>
  <c r="AH124" i="2"/>
  <c r="AF124" i="2"/>
  <c r="Z124" i="2"/>
  <c r="Y124" i="2"/>
  <c r="X124" i="2"/>
  <c r="T124" i="2"/>
  <c r="S124" i="2"/>
  <c r="O124" i="2"/>
  <c r="M124" i="2"/>
  <c r="J124" i="2"/>
  <c r="I124" i="2" s="1"/>
  <c r="F124" i="2"/>
  <c r="D124" i="2"/>
  <c r="C124" i="2" s="1"/>
  <c r="AS123" i="2"/>
  <c r="AG123" i="2"/>
  <c r="AH123" i="2" s="1"/>
  <c r="AI123" i="2" s="1"/>
  <c r="AS122" i="2"/>
  <c r="AR122" i="2"/>
  <c r="AQ122" i="2"/>
  <c r="AM122" i="2"/>
  <c r="AG122" i="2"/>
  <c r="AC122" i="2"/>
  <c r="AO122" i="2" s="1"/>
  <c r="L122" i="2"/>
  <c r="I122" i="2"/>
  <c r="AP122" i="2" s="1"/>
  <c r="C122" i="2"/>
  <c r="AS121" i="2"/>
  <c r="AR121" i="2"/>
  <c r="AQ121" i="2"/>
  <c r="AM121" i="2"/>
  <c r="AG121" i="2"/>
  <c r="AE121" i="2"/>
  <c r="AC121" i="2"/>
  <c r="AO121" i="2" s="1"/>
  <c r="W121" i="2"/>
  <c r="R121" i="2"/>
  <c r="R124" i="2" s="1"/>
  <c r="L121" i="2"/>
  <c r="I121" i="2"/>
  <c r="C121" i="2"/>
  <c r="AS120" i="2"/>
  <c r="AR120" i="2"/>
  <c r="AQ120" i="2"/>
  <c r="AM120" i="2"/>
  <c r="AG120" i="2"/>
  <c r="AC120" i="2"/>
  <c r="AO120" i="2" s="1"/>
  <c r="L120" i="2"/>
  <c r="I120" i="2"/>
  <c r="C120" i="2"/>
  <c r="AP120" i="2" s="1"/>
  <c r="AS119" i="2"/>
  <c r="AR119" i="2"/>
  <c r="AQ119" i="2"/>
  <c r="AM119" i="2"/>
  <c r="AG119" i="2"/>
  <c r="AC119" i="2"/>
  <c r="AO119" i="2" s="1"/>
  <c r="L119" i="2"/>
  <c r="I119" i="2"/>
  <c r="AP119" i="2" s="1"/>
  <c r="C119" i="2"/>
  <c r="AS118" i="2"/>
  <c r="AR118" i="2"/>
  <c r="AQ118" i="2"/>
  <c r="AM118" i="2"/>
  <c r="AG118" i="2"/>
  <c r="AC118" i="2"/>
  <c r="AO118" i="2" s="1"/>
  <c r="L118" i="2"/>
  <c r="I118" i="2"/>
  <c r="C118" i="2"/>
  <c r="AI115" i="2"/>
  <c r="AM115" i="2" s="1"/>
  <c r="AH115" i="2"/>
  <c r="AG115" i="2"/>
  <c r="AF115" i="2"/>
  <c r="AE115" i="2"/>
  <c r="Y115" i="2"/>
  <c r="X115" i="2"/>
  <c r="W115" i="2" s="1"/>
  <c r="T115" i="2"/>
  <c r="S115" i="2"/>
  <c r="R115" i="2"/>
  <c r="O115" i="2"/>
  <c r="M115" i="2"/>
  <c r="L115" i="2" s="1"/>
  <c r="J115" i="2"/>
  <c r="F115" i="2"/>
  <c r="D115" i="2"/>
  <c r="C115" i="2" s="1"/>
  <c r="AS114" i="2"/>
  <c r="AR114" i="2"/>
  <c r="AQ114" i="2"/>
  <c r="AP114" i="2"/>
  <c r="AC114" i="2"/>
  <c r="AB114" i="2"/>
  <c r="AS113" i="2"/>
  <c r="AR113" i="2"/>
  <c r="AQ113" i="2"/>
  <c r="AM113" i="2"/>
  <c r="AC113" i="2"/>
  <c r="AO113" i="2" s="1"/>
  <c r="W113" i="2"/>
  <c r="L113" i="2"/>
  <c r="I113" i="2"/>
  <c r="C113" i="2"/>
  <c r="AB113" i="2" s="1"/>
  <c r="AN113" i="2" s="1"/>
  <c r="AS112" i="2"/>
  <c r="AR112" i="2"/>
  <c r="AQ112" i="2"/>
  <c r="AM112" i="2"/>
  <c r="AC112" i="2"/>
  <c r="AO112" i="2" s="1"/>
  <c r="W112" i="2"/>
  <c r="L112" i="2"/>
  <c r="I112" i="2"/>
  <c r="C112" i="2"/>
  <c r="AS111" i="2"/>
  <c r="AR111" i="2"/>
  <c r="AQ111" i="2"/>
  <c r="AM111" i="2"/>
  <c r="AC111" i="2"/>
  <c r="AO111" i="2" s="1"/>
  <c r="W111" i="2"/>
  <c r="L111" i="2"/>
  <c r="I111" i="2"/>
  <c r="C111" i="2"/>
  <c r="AS110" i="2"/>
  <c r="AR110" i="2"/>
  <c r="AR115" i="2" s="1"/>
  <c r="AQ110" i="2"/>
  <c r="AM110" i="2"/>
  <c r="AC110" i="2"/>
  <c r="AO110" i="2" s="1"/>
  <c r="W110" i="2"/>
  <c r="AP110" i="2" s="1"/>
  <c r="L110" i="2"/>
  <c r="I110" i="2"/>
  <c r="C110" i="2"/>
  <c r="AS109" i="2"/>
  <c r="AS115" i="2" s="1"/>
  <c r="AR109" i="2"/>
  <c r="AQ109" i="2"/>
  <c r="AM109" i="2"/>
  <c r="W109" i="2"/>
  <c r="L109" i="2"/>
  <c r="I109" i="2"/>
  <c r="C109" i="2"/>
  <c r="AJ106" i="2"/>
  <c r="AI106" i="2"/>
  <c r="AH106" i="2"/>
  <c r="AF106" i="2"/>
  <c r="Z106" i="2"/>
  <c r="Y106" i="2"/>
  <c r="X106" i="2"/>
  <c r="T106" i="2"/>
  <c r="S106" i="2"/>
  <c r="R106" i="2"/>
  <c r="O106" i="2"/>
  <c r="M106" i="2"/>
  <c r="L106" i="2" s="1"/>
  <c r="P106" i="2" s="1"/>
  <c r="J106" i="2"/>
  <c r="I106" i="2" s="1"/>
  <c r="F106" i="2"/>
  <c r="D106" i="2"/>
  <c r="C106" i="2" s="1"/>
  <c r="AS105" i="2"/>
  <c r="AR105" i="2"/>
  <c r="AQ105" i="2"/>
  <c r="AP105" i="2"/>
  <c r="AS104" i="2"/>
  <c r="AR104" i="2"/>
  <c r="AQ104" i="2"/>
  <c r="AM104" i="2"/>
  <c r="AG104" i="2"/>
  <c r="AC104" i="2"/>
  <c r="AO104" i="2" s="1"/>
  <c r="L104" i="2"/>
  <c r="I104" i="2"/>
  <c r="C104" i="2"/>
  <c r="AS103" i="2"/>
  <c r="AR103" i="2"/>
  <c r="AQ103" i="2"/>
  <c r="AM103" i="2"/>
  <c r="AG103" i="2"/>
  <c r="AC103" i="2"/>
  <c r="AO103" i="2" s="1"/>
  <c r="L103" i="2"/>
  <c r="I103" i="2"/>
  <c r="C103" i="2"/>
  <c r="AS102" i="2"/>
  <c r="AR102" i="2"/>
  <c r="AQ102" i="2"/>
  <c r="AM102" i="2"/>
  <c r="AG102" i="2"/>
  <c r="AC102" i="2"/>
  <c r="AO102" i="2" s="1"/>
  <c r="L102" i="2"/>
  <c r="I102" i="2"/>
  <c r="C102" i="2"/>
  <c r="AS101" i="2"/>
  <c r="AR101" i="2"/>
  <c r="AQ101" i="2"/>
  <c r="AM101" i="2"/>
  <c r="AG101" i="2"/>
  <c r="AC101" i="2"/>
  <c r="AO101" i="2" s="1"/>
  <c r="L101" i="2"/>
  <c r="I101" i="2"/>
  <c r="C101" i="2"/>
  <c r="AP101" i="2" s="1"/>
  <c r="AS100" i="2"/>
  <c r="AR100" i="2"/>
  <c r="AQ100" i="2"/>
  <c r="AM100" i="2"/>
  <c r="AG100" i="2"/>
  <c r="AC100" i="2"/>
  <c r="L100" i="2"/>
  <c r="I100" i="2"/>
  <c r="C100" i="2"/>
  <c r="AJ93" i="2"/>
  <c r="AI93" i="2"/>
  <c r="AH93" i="2"/>
  <c r="AF93" i="2"/>
  <c r="Z93" i="2"/>
  <c r="Y93" i="2"/>
  <c r="X93" i="2"/>
  <c r="T93" i="2"/>
  <c r="S93" i="2"/>
  <c r="R93" i="2"/>
  <c r="O93" i="2"/>
  <c r="N93" i="2"/>
  <c r="M93" i="2"/>
  <c r="K93" i="2"/>
  <c r="J93" i="2"/>
  <c r="F93" i="2"/>
  <c r="E93" i="2"/>
  <c r="D93" i="2"/>
  <c r="C93" i="2" s="1"/>
  <c r="AS92" i="2"/>
  <c r="AR92" i="2"/>
  <c r="AQ92" i="2"/>
  <c r="AP92" i="2"/>
  <c r="AS91" i="2"/>
  <c r="AR91" i="2"/>
  <c r="AQ91" i="2"/>
  <c r="AM91" i="2"/>
  <c r="AE91" i="2"/>
  <c r="AC91" i="2"/>
  <c r="AO91" i="2" s="1"/>
  <c r="W91" i="2"/>
  <c r="L91" i="2"/>
  <c r="I91" i="2"/>
  <c r="C91" i="2"/>
  <c r="AS90" i="2"/>
  <c r="AR90" i="2"/>
  <c r="AQ90" i="2"/>
  <c r="AM90" i="2"/>
  <c r="AE90" i="2"/>
  <c r="AC90" i="2"/>
  <c r="AO90" i="2" s="1"/>
  <c r="W90" i="2"/>
  <c r="L90" i="2"/>
  <c r="I90" i="2"/>
  <c r="C90" i="2"/>
  <c r="AS89" i="2"/>
  <c r="AR89" i="2"/>
  <c r="AQ89" i="2"/>
  <c r="AM89" i="2"/>
  <c r="AE89" i="2"/>
  <c r="AC89" i="2"/>
  <c r="AO89" i="2" s="1"/>
  <c r="W89" i="2"/>
  <c r="L89" i="2"/>
  <c r="I89" i="2"/>
  <c r="C89" i="2"/>
  <c r="AS88" i="2"/>
  <c r="AR88" i="2"/>
  <c r="AQ88" i="2"/>
  <c r="AM88" i="2"/>
  <c r="AE88" i="2"/>
  <c r="AC88" i="2"/>
  <c r="AO88" i="2" s="1"/>
  <c r="W88" i="2"/>
  <c r="L88" i="2"/>
  <c r="I88" i="2"/>
  <c r="C88" i="2"/>
  <c r="AS87" i="2"/>
  <c r="AS93" i="2" s="1"/>
  <c r="AR87" i="2"/>
  <c r="AQ87" i="2"/>
  <c r="AM87" i="2"/>
  <c r="AE87" i="2"/>
  <c r="AC87" i="2"/>
  <c r="W87" i="2"/>
  <c r="L87" i="2"/>
  <c r="I87" i="2"/>
  <c r="C87" i="2"/>
  <c r="AS86" i="2"/>
  <c r="AR86" i="2"/>
  <c r="AQ86" i="2"/>
  <c r="AQ93" i="2" s="1"/>
  <c r="AG86" i="2"/>
  <c r="AG93" i="2" s="1"/>
  <c r="L86" i="2"/>
  <c r="I86" i="2"/>
  <c r="C86" i="2"/>
  <c r="AJ83" i="2"/>
  <c r="AM83" i="2" s="1"/>
  <c r="AI83" i="2"/>
  <c r="AH83" i="2"/>
  <c r="AF83" i="2"/>
  <c r="Z83" i="2"/>
  <c r="Y83" i="2"/>
  <c r="X83" i="2"/>
  <c r="T83" i="2"/>
  <c r="S83" i="2"/>
  <c r="R83" i="2"/>
  <c r="O83" i="2"/>
  <c r="N83" i="2"/>
  <c r="M83" i="2"/>
  <c r="K83" i="2"/>
  <c r="J83" i="2"/>
  <c r="I83" i="2" s="1"/>
  <c r="F83" i="2"/>
  <c r="E83" i="2"/>
  <c r="D83" i="2"/>
  <c r="C83" i="2" s="1"/>
  <c r="G83" i="2" s="1"/>
  <c r="AS82" i="2"/>
  <c r="AR82" i="2"/>
  <c r="AS81" i="2"/>
  <c r="AR81" i="2"/>
  <c r="AQ81" i="2"/>
  <c r="AM81" i="2"/>
  <c r="AG81" i="2"/>
  <c r="AC81" i="2"/>
  <c r="AO81" i="2" s="1"/>
  <c r="L81" i="2"/>
  <c r="I81" i="2"/>
  <c r="C81" i="2"/>
  <c r="AS80" i="2"/>
  <c r="AR80" i="2"/>
  <c r="AQ80" i="2"/>
  <c r="AM80" i="2"/>
  <c r="AG80" i="2"/>
  <c r="AC80" i="2"/>
  <c r="AO80" i="2" s="1"/>
  <c r="L80" i="2"/>
  <c r="I80" i="2"/>
  <c r="C80" i="2"/>
  <c r="AS79" i="2"/>
  <c r="AR79" i="2"/>
  <c r="AQ79" i="2"/>
  <c r="AM79" i="2"/>
  <c r="AG79" i="2"/>
  <c r="AC79" i="2"/>
  <c r="AO79" i="2" s="1"/>
  <c r="L79" i="2"/>
  <c r="I79" i="2"/>
  <c r="C79" i="2"/>
  <c r="AS78" i="2"/>
  <c r="AR78" i="2"/>
  <c r="AQ78" i="2"/>
  <c r="AM78" i="2"/>
  <c r="AG78" i="2"/>
  <c r="AC78" i="2"/>
  <c r="AO78" i="2" s="1"/>
  <c r="L78" i="2"/>
  <c r="I78" i="2"/>
  <c r="AP78" i="2" s="1"/>
  <c r="C78" i="2"/>
  <c r="AS77" i="2"/>
  <c r="AR77" i="2"/>
  <c r="AQ77" i="2"/>
  <c r="AM77" i="2"/>
  <c r="AG77" i="2"/>
  <c r="AC77" i="2"/>
  <c r="L77" i="2"/>
  <c r="I77" i="2"/>
  <c r="C77" i="2"/>
  <c r="AJ74" i="2"/>
  <c r="AM74" i="2" s="1"/>
  <c r="AI74" i="2"/>
  <c r="AH74" i="2"/>
  <c r="AF74" i="2"/>
  <c r="Z74" i="2"/>
  <c r="Y74" i="2"/>
  <c r="X74" i="2"/>
  <c r="T74" i="2"/>
  <c r="S74" i="2"/>
  <c r="U74" i="2" s="1"/>
  <c r="R74" i="2"/>
  <c r="O74" i="2"/>
  <c r="N74" i="2"/>
  <c r="M74" i="2"/>
  <c r="K74" i="2"/>
  <c r="J74" i="2"/>
  <c r="E74" i="2"/>
  <c r="D74" i="2"/>
  <c r="AS73" i="2"/>
  <c r="AR73" i="2"/>
  <c r="AS72" i="2"/>
  <c r="AR72" i="2"/>
  <c r="AQ72" i="2"/>
  <c r="AM72" i="2"/>
  <c r="AG72" i="2"/>
  <c r="AC72" i="2"/>
  <c r="AO72" i="2" s="1"/>
  <c r="L72" i="2"/>
  <c r="I72" i="2"/>
  <c r="C72" i="2"/>
  <c r="AS71" i="2"/>
  <c r="AR71" i="2"/>
  <c r="AQ71" i="2"/>
  <c r="AM71" i="2"/>
  <c r="AG71" i="2"/>
  <c r="AC71" i="2"/>
  <c r="AO71" i="2" s="1"/>
  <c r="L71" i="2"/>
  <c r="I71" i="2"/>
  <c r="C71" i="2"/>
  <c r="AS70" i="2"/>
  <c r="AR70" i="2"/>
  <c r="AQ70" i="2"/>
  <c r="AP70" i="2"/>
  <c r="AM70" i="2"/>
  <c r="AG70" i="2"/>
  <c r="AC70" i="2"/>
  <c r="AO70" i="2" s="1"/>
  <c r="AB70" i="2"/>
  <c r="AN70" i="2" s="1"/>
  <c r="L70" i="2"/>
  <c r="I70" i="2"/>
  <c r="C70" i="2"/>
  <c r="AS69" i="2"/>
  <c r="AM69" i="2"/>
  <c r="AG69" i="2"/>
  <c r="L69" i="2"/>
  <c r="I69" i="2"/>
  <c r="F69" i="2"/>
  <c r="AQ69" i="2" s="1"/>
  <c r="C69" i="2"/>
  <c r="AS68" i="2"/>
  <c r="AR68" i="2"/>
  <c r="AQ68" i="2"/>
  <c r="AM68" i="2"/>
  <c r="AG68" i="2"/>
  <c r="AC68" i="2"/>
  <c r="AO68" i="2" s="1"/>
  <c r="L68" i="2"/>
  <c r="I68" i="2"/>
  <c r="C68" i="2"/>
  <c r="AP68" i="2" s="1"/>
  <c r="AJ65" i="2"/>
  <c r="AI65" i="2"/>
  <c r="AH65" i="2"/>
  <c r="AG65" i="2"/>
  <c r="AF65" i="2"/>
  <c r="AE65" i="2"/>
  <c r="Z65" i="2"/>
  <c r="Y65" i="2"/>
  <c r="X65" i="2"/>
  <c r="W65" i="2"/>
  <c r="T65" i="2"/>
  <c r="S65" i="2"/>
  <c r="R65" i="2"/>
  <c r="O65" i="2"/>
  <c r="N65" i="2"/>
  <c r="M65" i="2"/>
  <c r="K65" i="2"/>
  <c r="J65" i="2"/>
  <c r="F65" i="2"/>
  <c r="E65" i="2"/>
  <c r="D65" i="2"/>
  <c r="AS64" i="2"/>
  <c r="AR64" i="2"/>
  <c r="AS63" i="2"/>
  <c r="AR63" i="2"/>
  <c r="AQ63" i="2"/>
  <c r="AP63" i="2"/>
  <c r="AM63" i="2"/>
  <c r="AC63" i="2"/>
  <c r="AO63" i="2" s="1"/>
  <c r="AB63" i="2"/>
  <c r="AN63" i="2" s="1"/>
  <c r="AS62" i="2"/>
  <c r="AR62" i="2"/>
  <c r="AQ62" i="2"/>
  <c r="AP62" i="2"/>
  <c r="AM62" i="2"/>
  <c r="AC62" i="2"/>
  <c r="AO62" i="2" s="1"/>
  <c r="AB62" i="2"/>
  <c r="AN62" i="2" s="1"/>
  <c r="AS61" i="2"/>
  <c r="AR61" i="2"/>
  <c r="AQ61" i="2"/>
  <c r="AP61" i="2"/>
  <c r="AM61" i="2"/>
  <c r="AC61" i="2"/>
  <c r="AO61" i="2" s="1"/>
  <c r="AB61" i="2"/>
  <c r="AN61" i="2" s="1"/>
  <c r="AS60" i="2"/>
  <c r="AR60" i="2"/>
  <c r="AQ60" i="2"/>
  <c r="AP60" i="2"/>
  <c r="AM60" i="2"/>
  <c r="AC60" i="2"/>
  <c r="AO60" i="2" s="1"/>
  <c r="AB60" i="2"/>
  <c r="AN60" i="2" s="1"/>
  <c r="AN65" i="2" s="1"/>
  <c r="AS59" i="2"/>
  <c r="AR59" i="2"/>
  <c r="AQ59" i="2"/>
  <c r="AP59" i="2"/>
  <c r="AC59" i="2"/>
  <c r="AO59" i="2" s="1"/>
  <c r="AB59" i="2"/>
  <c r="AN59" i="2" s="1"/>
  <c r="AJ56" i="2"/>
  <c r="AI56" i="2"/>
  <c r="AH56" i="2"/>
  <c r="AF56" i="2"/>
  <c r="AG51" i="2" s="1"/>
  <c r="Z56" i="2"/>
  <c r="Y56" i="2"/>
  <c r="X56" i="2"/>
  <c r="T56" i="2"/>
  <c r="S56" i="2"/>
  <c r="R56" i="2"/>
  <c r="O56" i="2"/>
  <c r="N56" i="2"/>
  <c r="L56" i="2" s="1"/>
  <c r="M56" i="2"/>
  <c r="K56" i="2"/>
  <c r="J56" i="2"/>
  <c r="F56" i="2"/>
  <c r="E56" i="2"/>
  <c r="D56" i="2"/>
  <c r="C56" i="2" s="1"/>
  <c r="AS55" i="2"/>
  <c r="AR55" i="2"/>
  <c r="AQ55" i="2"/>
  <c r="AP55" i="2"/>
  <c r="AS54" i="2"/>
  <c r="AR54" i="2"/>
  <c r="AQ54" i="2"/>
  <c r="AM54" i="2"/>
  <c r="AG54" i="2"/>
  <c r="AC54" i="2"/>
  <c r="AO54" i="2" s="1"/>
  <c r="L54" i="2"/>
  <c r="I54" i="2"/>
  <c r="C54" i="2"/>
  <c r="AS53" i="2"/>
  <c r="AR53" i="2"/>
  <c r="AQ53" i="2"/>
  <c r="AP53" i="2"/>
  <c r="AM53" i="2"/>
  <c r="AC53" i="2"/>
  <c r="AO53" i="2" s="1"/>
  <c r="AB53" i="2"/>
  <c r="AN53" i="2" s="1"/>
  <c r="L53" i="2"/>
  <c r="I53" i="2"/>
  <c r="C53" i="2"/>
  <c r="AS52" i="2"/>
  <c r="AR52" i="2"/>
  <c r="AQ52" i="2"/>
  <c r="AM52" i="2"/>
  <c r="AG52" i="2"/>
  <c r="AC52" i="2"/>
  <c r="AO52" i="2" s="1"/>
  <c r="L52" i="2"/>
  <c r="I52" i="2"/>
  <c r="C52" i="2"/>
  <c r="AS51" i="2"/>
  <c r="AR51" i="2"/>
  <c r="AQ51" i="2"/>
  <c r="AM51" i="2"/>
  <c r="AC51" i="2"/>
  <c r="AO51" i="2" s="1"/>
  <c r="L51" i="2"/>
  <c r="I51" i="2"/>
  <c r="C51" i="2"/>
  <c r="AS50" i="2"/>
  <c r="AR50" i="2"/>
  <c r="AQ50" i="2"/>
  <c r="AM50" i="2"/>
  <c r="AG50" i="2"/>
  <c r="AC50" i="2"/>
  <c r="L50" i="2"/>
  <c r="I50" i="2"/>
  <c r="C50" i="2"/>
  <c r="AJ47" i="2"/>
  <c r="AI47" i="2"/>
  <c r="AH47" i="2"/>
  <c r="AF47" i="2"/>
  <c r="Z47" i="2"/>
  <c r="Y47" i="2"/>
  <c r="X47" i="2"/>
  <c r="T47" i="2"/>
  <c r="S47" i="2"/>
  <c r="R47" i="2"/>
  <c r="O47" i="2"/>
  <c r="N47" i="2"/>
  <c r="M47" i="2"/>
  <c r="K47" i="2"/>
  <c r="J47" i="2"/>
  <c r="I47" i="2" s="1"/>
  <c r="F47" i="2"/>
  <c r="E47" i="2"/>
  <c r="D47" i="2"/>
  <c r="C47" i="2" s="1"/>
  <c r="AS46" i="2"/>
  <c r="AR46" i="2"/>
  <c r="AQ46" i="2"/>
  <c r="AP46" i="2"/>
  <c r="AS45" i="2"/>
  <c r="AR45" i="2"/>
  <c r="AQ45" i="2"/>
  <c r="AM45" i="2"/>
  <c r="AG45" i="2"/>
  <c r="AC45" i="2"/>
  <c r="AO45" i="2" s="1"/>
  <c r="L45" i="2"/>
  <c r="I45" i="2"/>
  <c r="C45" i="2"/>
  <c r="AS44" i="2"/>
  <c r="AR44" i="2"/>
  <c r="AQ44" i="2"/>
  <c r="AM44" i="2"/>
  <c r="AG44" i="2"/>
  <c r="AC44" i="2"/>
  <c r="AO44" i="2" s="1"/>
  <c r="L44" i="2"/>
  <c r="I44" i="2"/>
  <c r="C44" i="2"/>
  <c r="AS43" i="2"/>
  <c r="AR43" i="2"/>
  <c r="AQ43" i="2"/>
  <c r="AM43" i="2"/>
  <c r="AG43" i="2"/>
  <c r="AC43" i="2"/>
  <c r="AO43" i="2" s="1"/>
  <c r="L43" i="2"/>
  <c r="I43" i="2"/>
  <c r="C43" i="2"/>
  <c r="AP43" i="2" s="1"/>
  <c r="AS42" i="2"/>
  <c r="AR42" i="2"/>
  <c r="AQ42" i="2"/>
  <c r="AM42" i="2"/>
  <c r="AG42" i="2"/>
  <c r="AC42" i="2"/>
  <c r="AO42" i="2" s="1"/>
  <c r="L42" i="2"/>
  <c r="I42" i="2"/>
  <c r="C42" i="2"/>
  <c r="AS41" i="2"/>
  <c r="AR41" i="2"/>
  <c r="AQ41" i="2"/>
  <c r="AM41" i="2"/>
  <c r="AG41" i="2"/>
  <c r="AG47" i="2" s="1"/>
  <c r="AC41" i="2"/>
  <c r="AO41" i="2" s="1"/>
  <c r="L41" i="2"/>
  <c r="I41" i="2"/>
  <c r="C41" i="2"/>
  <c r="AI38" i="2"/>
  <c r="AM38" i="2" s="1"/>
  <c r="AH38" i="2"/>
  <c r="AG38" i="2"/>
  <c r="AF38" i="2"/>
  <c r="Y38" i="2"/>
  <c r="X38" i="2"/>
  <c r="AQ38" i="2" s="1"/>
  <c r="T38" i="2"/>
  <c r="S38" i="2"/>
  <c r="U38" i="2" s="1"/>
  <c r="R38" i="2"/>
  <c r="O38" i="2"/>
  <c r="N38" i="2"/>
  <c r="M38" i="2"/>
  <c r="L38" i="2" s="1"/>
  <c r="K38" i="2"/>
  <c r="J38" i="2"/>
  <c r="F38" i="2"/>
  <c r="E38" i="2"/>
  <c r="D38" i="2"/>
  <c r="AS37" i="2"/>
  <c r="AR37" i="2"/>
  <c r="AQ37" i="2"/>
  <c r="AP37" i="2"/>
  <c r="AS36" i="2"/>
  <c r="AR36" i="2"/>
  <c r="AQ36" i="2"/>
  <c r="AM36" i="2"/>
  <c r="AE36" i="2"/>
  <c r="AC36" i="2"/>
  <c r="AO36" i="2" s="1"/>
  <c r="W36" i="2"/>
  <c r="L36" i="2"/>
  <c r="I36" i="2"/>
  <c r="C36" i="2"/>
  <c r="AS35" i="2"/>
  <c r="AR35" i="2"/>
  <c r="AQ35" i="2"/>
  <c r="AM35" i="2"/>
  <c r="AE35" i="2"/>
  <c r="AC35" i="2"/>
  <c r="AO35" i="2" s="1"/>
  <c r="W35" i="2"/>
  <c r="L35" i="2"/>
  <c r="I35" i="2"/>
  <c r="C35" i="2"/>
  <c r="AS34" i="2"/>
  <c r="AR34" i="2"/>
  <c r="AQ34" i="2"/>
  <c r="AM34" i="2"/>
  <c r="AE34" i="2"/>
  <c r="AC34" i="2"/>
  <c r="AO34" i="2" s="1"/>
  <c r="W34" i="2"/>
  <c r="L34" i="2"/>
  <c r="I34" i="2"/>
  <c r="C34" i="2"/>
  <c r="AS33" i="2"/>
  <c r="AR33" i="2"/>
  <c r="AQ33" i="2"/>
  <c r="AM33" i="2"/>
  <c r="AE33" i="2"/>
  <c r="AC33" i="2"/>
  <c r="AO33" i="2" s="1"/>
  <c r="W33" i="2"/>
  <c r="L33" i="2"/>
  <c r="I33" i="2"/>
  <c r="C33" i="2"/>
  <c r="AS32" i="2"/>
  <c r="AR32" i="2"/>
  <c r="AQ32" i="2"/>
  <c r="AM32" i="2"/>
  <c r="AE32" i="2"/>
  <c r="AC32" i="2"/>
  <c r="AO32" i="2" s="1"/>
  <c r="W32" i="2"/>
  <c r="L32" i="2"/>
  <c r="I32" i="2"/>
  <c r="C32" i="2"/>
  <c r="AJ29" i="2"/>
  <c r="AI29" i="2"/>
  <c r="AH29" i="2"/>
  <c r="AF29" i="2"/>
  <c r="Y29" i="2"/>
  <c r="X29" i="2"/>
  <c r="U29" i="2"/>
  <c r="T29" i="2"/>
  <c r="S29" i="2"/>
  <c r="R29" i="2"/>
  <c r="O29" i="2"/>
  <c r="N29" i="2"/>
  <c r="M29" i="2"/>
  <c r="K29" i="2"/>
  <c r="J29" i="2"/>
  <c r="F29" i="2"/>
  <c r="E29" i="2"/>
  <c r="D29" i="2"/>
  <c r="AS28" i="2"/>
  <c r="AR28" i="2"/>
  <c r="AQ28" i="2"/>
  <c r="AP28" i="2"/>
  <c r="AC28" i="2"/>
  <c r="AB28" i="2"/>
  <c r="AS27" i="2"/>
  <c r="AR27" i="2"/>
  <c r="AQ27" i="2"/>
  <c r="AP27" i="2"/>
  <c r="AM27" i="2"/>
  <c r="AG27" i="2"/>
  <c r="AC27" i="2"/>
  <c r="AO27" i="2" s="1"/>
  <c r="AB27" i="2"/>
  <c r="AN27" i="2" s="1"/>
  <c r="AS26" i="2"/>
  <c r="AR26" i="2"/>
  <c r="AQ26" i="2"/>
  <c r="AP26" i="2"/>
  <c r="AM26" i="2"/>
  <c r="AG26" i="2"/>
  <c r="AC26" i="2"/>
  <c r="AO26" i="2" s="1"/>
  <c r="AB26" i="2"/>
  <c r="AN26" i="2" s="1"/>
  <c r="AS25" i="2"/>
  <c r="AR25" i="2"/>
  <c r="AQ25" i="2"/>
  <c r="AP25" i="2"/>
  <c r="AM25" i="2"/>
  <c r="AG25" i="2"/>
  <c r="AC25" i="2"/>
  <c r="AO25" i="2" s="1"/>
  <c r="AB25" i="2"/>
  <c r="AN25" i="2" s="1"/>
  <c r="AS24" i="2"/>
  <c r="AR24" i="2"/>
  <c r="AQ24" i="2"/>
  <c r="AP24" i="2"/>
  <c r="AM24" i="2"/>
  <c r="AG24" i="2"/>
  <c r="AC24" i="2"/>
  <c r="AO24" i="2" s="1"/>
  <c r="AB24" i="2"/>
  <c r="AN24" i="2" s="1"/>
  <c r="AS23" i="2"/>
  <c r="AS29" i="2" s="1"/>
  <c r="AR23" i="2"/>
  <c r="AQ23" i="2"/>
  <c r="AP23" i="2"/>
  <c r="AM23" i="2"/>
  <c r="AG23" i="2"/>
  <c r="AG29" i="2" s="1"/>
  <c r="AC23" i="2"/>
  <c r="AB23" i="2"/>
  <c r="AN23" i="2" s="1"/>
  <c r="AS22" i="2"/>
  <c r="AR22" i="2"/>
  <c r="AQ22" i="2"/>
  <c r="AG22" i="2"/>
  <c r="W22" i="2"/>
  <c r="W29" i="2" s="1"/>
  <c r="L22" i="2"/>
  <c r="L29" i="2" s="1"/>
  <c r="I22" i="2"/>
  <c r="I29" i="2" s="1"/>
  <c r="C22" i="2"/>
  <c r="AJ19" i="2"/>
  <c r="AM19" i="2" s="1"/>
  <c r="AI19" i="2"/>
  <c r="AH19" i="2"/>
  <c r="AF19" i="2"/>
  <c r="Z19" i="2"/>
  <c r="Y19" i="2"/>
  <c r="X19" i="2"/>
  <c r="T19" i="2"/>
  <c r="S19" i="2"/>
  <c r="U19" i="2" s="1"/>
  <c r="R19" i="2"/>
  <c r="O19" i="2"/>
  <c r="N19" i="2"/>
  <c r="M19" i="2"/>
  <c r="K19" i="2"/>
  <c r="J19" i="2"/>
  <c r="F19" i="2"/>
  <c r="E19" i="2"/>
  <c r="D19" i="2"/>
  <c r="AQ18" i="2"/>
  <c r="AP18" i="2"/>
  <c r="AC18" i="2"/>
  <c r="AB18" i="2"/>
  <c r="AS17" i="2"/>
  <c r="AR17" i="2"/>
  <c r="AQ17" i="2"/>
  <c r="AM17" i="2"/>
  <c r="AG17" i="2"/>
  <c r="AC17" i="2"/>
  <c r="AO17" i="2" s="1"/>
  <c r="L17" i="2"/>
  <c r="I17" i="2"/>
  <c r="AP17" i="2" s="1"/>
  <c r="C17" i="2"/>
  <c r="AS16" i="2"/>
  <c r="AR16" i="2"/>
  <c r="AQ16" i="2"/>
  <c r="AM16" i="2"/>
  <c r="AG16" i="2"/>
  <c r="AC16" i="2"/>
  <c r="AO16" i="2" s="1"/>
  <c r="L16" i="2"/>
  <c r="I16" i="2"/>
  <c r="C16" i="2"/>
  <c r="AS15" i="2"/>
  <c r="AR15" i="2"/>
  <c r="AQ15" i="2"/>
  <c r="AM15" i="2"/>
  <c r="AG15" i="2"/>
  <c r="AC15" i="2"/>
  <c r="AO15" i="2" s="1"/>
  <c r="L15" i="2"/>
  <c r="I15" i="2"/>
  <c r="C15" i="2"/>
  <c r="AP15" i="2" s="1"/>
  <c r="AS14" i="2"/>
  <c r="AR14" i="2"/>
  <c r="AQ14" i="2"/>
  <c r="AP14" i="2"/>
  <c r="AM14" i="2"/>
  <c r="AG14" i="2"/>
  <c r="AC14" i="2"/>
  <c r="AO14" i="2" s="1"/>
  <c r="AB14" i="2"/>
  <c r="AN14" i="2" s="1"/>
  <c r="L14" i="2"/>
  <c r="I14" i="2"/>
  <c r="C14" i="2"/>
  <c r="AS13" i="2"/>
  <c r="AR13" i="2"/>
  <c r="AQ13" i="2"/>
  <c r="AM13" i="2"/>
  <c r="AG13" i="2"/>
  <c r="AG19" i="2" s="1"/>
  <c r="AC13" i="2"/>
  <c r="AO13" i="2" s="1"/>
  <c r="L13" i="2"/>
  <c r="I13" i="2"/>
  <c r="C13" i="2"/>
  <c r="AJ9" i="2"/>
  <c r="AM9" i="2" s="1"/>
  <c r="AI9" i="2"/>
  <c r="AH9" i="2"/>
  <c r="AF9" i="2"/>
  <c r="AE9" i="2"/>
  <c r="Z9" i="2"/>
  <c r="Y9" i="2"/>
  <c r="X9" i="2"/>
  <c r="W9" i="2"/>
  <c r="T9" i="2"/>
  <c r="S9" i="2"/>
  <c r="R9" i="2"/>
  <c r="O9" i="2"/>
  <c r="N9" i="2"/>
  <c r="M9" i="2"/>
  <c r="K9" i="2"/>
  <c r="J9" i="2"/>
  <c r="F9" i="2"/>
  <c r="E9" i="2"/>
  <c r="D9" i="2"/>
  <c r="AS8" i="2"/>
  <c r="AR8" i="2"/>
  <c r="AQ8" i="2"/>
  <c r="AM8" i="2"/>
  <c r="AC8" i="2"/>
  <c r="L8" i="2"/>
  <c r="I8" i="2"/>
  <c r="C8" i="2"/>
  <c r="AB8" i="2" s="1"/>
  <c r="AN8" i="2" s="1"/>
  <c r="AS7" i="2"/>
  <c r="AS9" i="2" s="1"/>
  <c r="AR7" i="2"/>
  <c r="AR9" i="2" s="1"/>
  <c r="AQ7" i="2"/>
  <c r="AP7" i="2"/>
  <c r="AM7" i="2"/>
  <c r="AG7" i="2"/>
  <c r="AG9" i="2" s="1"/>
  <c r="AC7" i="2"/>
  <c r="AO7" i="2" s="1"/>
  <c r="AB7" i="2"/>
  <c r="L7" i="2"/>
  <c r="I7" i="2"/>
  <c r="C7" i="2"/>
  <c r="AB9" i="2" l="1"/>
  <c r="AN7" i="2"/>
  <c r="AH135" i="2"/>
  <c r="AB13" i="2"/>
  <c r="AN13" i="2" s="1"/>
  <c r="AP33" i="2"/>
  <c r="AO38" i="2"/>
  <c r="AP35" i="2"/>
  <c r="AL47" i="2"/>
  <c r="AM56" i="2"/>
  <c r="AO65" i="2"/>
  <c r="AL65" i="2"/>
  <c r="I74" i="2"/>
  <c r="AP74" i="2" s="1"/>
  <c r="AP77" i="2"/>
  <c r="AP81" i="2"/>
  <c r="AO115" i="2"/>
  <c r="J135" i="2"/>
  <c r="AO124" i="2"/>
  <c r="AR124" i="2"/>
  <c r="F135" i="2"/>
  <c r="AQ133" i="2"/>
  <c r="AC83" i="2"/>
  <c r="AO77" i="2"/>
  <c r="AO83" i="2" s="1"/>
  <c r="AO9" i="2"/>
  <c r="W38" i="2"/>
  <c r="P38" i="2"/>
  <c r="AO47" i="2"/>
  <c r="AC56" i="2"/>
  <c r="AO50" i="2"/>
  <c r="AO56" i="2" s="1"/>
  <c r="P56" i="2"/>
  <c r="U56" i="2"/>
  <c r="AB68" i="2"/>
  <c r="AN68" i="2" s="1"/>
  <c r="C74" i="2"/>
  <c r="AP87" i="2"/>
  <c r="AC93" i="2"/>
  <c r="AO87" i="2"/>
  <c r="AO93" i="2" s="1"/>
  <c r="AP89" i="2"/>
  <c r="AP91" i="2"/>
  <c r="AC106" i="2"/>
  <c r="AO100" i="2"/>
  <c r="AO106" i="2" s="1"/>
  <c r="P115" i="2"/>
  <c r="AG124" i="2"/>
  <c r="AB119" i="2"/>
  <c r="AN119" i="2" s="1"/>
  <c r="AB122" i="2"/>
  <c r="AN122" i="2" s="1"/>
  <c r="AN9" i="2"/>
  <c r="AR29" i="2"/>
  <c r="AT29" i="2" s="1"/>
  <c r="AC9" i="2"/>
  <c r="AO8" i="2"/>
  <c r="AO19" i="2"/>
  <c r="AR19" i="2"/>
  <c r="Y96" i="2"/>
  <c r="AL19" i="2"/>
  <c r="AC29" i="2"/>
  <c r="AO23" i="2"/>
  <c r="AO29" i="2" s="1"/>
  <c r="AP42" i="2"/>
  <c r="AS47" i="2"/>
  <c r="AB43" i="2"/>
  <c r="AN43" i="2" s="1"/>
  <c r="AP44" i="2"/>
  <c r="AP50" i="2"/>
  <c r="AP54" i="2"/>
  <c r="I56" i="2"/>
  <c r="AS65" i="2"/>
  <c r="L65" i="2"/>
  <c r="P65" i="2" s="1"/>
  <c r="U65" i="2"/>
  <c r="AL74" i="2"/>
  <c r="AP86" i="2"/>
  <c r="I93" i="2"/>
  <c r="AG106" i="2"/>
  <c r="AB101" i="2"/>
  <c r="AN101" i="2" s="1"/>
  <c r="AP102" i="2"/>
  <c r="AG133" i="2"/>
  <c r="AS133" i="2"/>
  <c r="AT133" i="2" s="1"/>
  <c r="AO133" i="2"/>
  <c r="AB130" i="2"/>
  <c r="AN130" i="2" s="1"/>
  <c r="AH96" i="2"/>
  <c r="G56" i="2"/>
  <c r="AP56" i="2"/>
  <c r="W96" i="2"/>
  <c r="AS19" i="2"/>
  <c r="AE22" i="2"/>
  <c r="AE29" i="2" s="1"/>
  <c r="AQ47" i="2"/>
  <c r="AB65" i="2"/>
  <c r="AG83" i="2"/>
  <c r="AR83" i="2"/>
  <c r="AQ83" i="2"/>
  <c r="AS106" i="2"/>
  <c r="X135" i="2"/>
  <c r="AB109" i="2"/>
  <c r="AN109" i="2" s="1"/>
  <c r="AN115" i="2" s="1"/>
  <c r="AG135" i="2"/>
  <c r="R135" i="2"/>
  <c r="I144" i="2"/>
  <c r="O144" i="2"/>
  <c r="P144" i="2" s="1"/>
  <c r="AC143" i="2"/>
  <c r="AO143" i="2" s="1"/>
  <c r="AO144" i="2" s="1"/>
  <c r="C19" i="2"/>
  <c r="G19" i="2" s="1"/>
  <c r="Z96" i="2"/>
  <c r="AP13" i="2"/>
  <c r="N96" i="2"/>
  <c r="N147" i="2" s="1"/>
  <c r="AP32" i="2"/>
  <c r="AR38" i="2"/>
  <c r="AP36" i="2"/>
  <c r="AC47" i="2"/>
  <c r="AR47" i="2"/>
  <c r="AT47" i="2" s="1"/>
  <c r="G47" i="2"/>
  <c r="AR56" i="2"/>
  <c r="AG53" i="2"/>
  <c r="AG56" i="2" s="1"/>
  <c r="AQ56" i="2"/>
  <c r="AC65" i="2"/>
  <c r="AP69" i="2"/>
  <c r="F74" i="2"/>
  <c r="AQ74" i="2" s="1"/>
  <c r="AS83" i="2"/>
  <c r="AB78" i="2"/>
  <c r="AN78" i="2" s="1"/>
  <c r="AR93" i="2"/>
  <c r="AT93" i="2" s="1"/>
  <c r="AB111" i="2"/>
  <c r="AN111" i="2" s="1"/>
  <c r="U115" i="2"/>
  <c r="AL115" i="2"/>
  <c r="Z135" i="2"/>
  <c r="Z154" i="2" s="1"/>
  <c r="AG144" i="2"/>
  <c r="AB22" i="2"/>
  <c r="P29" i="2"/>
  <c r="C38" i="2"/>
  <c r="C9" i="2"/>
  <c r="M96" i="2"/>
  <c r="AQ29" i="2"/>
  <c r="AC38" i="2"/>
  <c r="AP34" i="2"/>
  <c r="AL38" i="2"/>
  <c r="I9" i="2"/>
  <c r="L9" i="2"/>
  <c r="I19" i="2"/>
  <c r="O96" i="2"/>
  <c r="AL29" i="2"/>
  <c r="AE38" i="2"/>
  <c r="AS38" i="2"/>
  <c r="I38" i="2"/>
  <c r="L47" i="2"/>
  <c r="P47" i="2" s="1"/>
  <c r="U47" i="2"/>
  <c r="AB50" i="2"/>
  <c r="AN50" i="2" s="1"/>
  <c r="AS56" i="2"/>
  <c r="AB54" i="2"/>
  <c r="AN54" i="2" s="1"/>
  <c r="AL56" i="2"/>
  <c r="C65" i="2"/>
  <c r="G65" i="2" s="1"/>
  <c r="L74" i="2"/>
  <c r="P74" i="2" s="1"/>
  <c r="AS74" i="2"/>
  <c r="AR69" i="2"/>
  <c r="AR74" i="2" s="1"/>
  <c r="AB77" i="2"/>
  <c r="AN77" i="2" s="1"/>
  <c r="AB81" i="2"/>
  <c r="AN81" i="2" s="1"/>
  <c r="U83" i="2"/>
  <c r="AM93" i="2"/>
  <c r="U106" i="2"/>
  <c r="AB121" i="2"/>
  <c r="AN121" i="2" s="1"/>
  <c r="AF135" i="2"/>
  <c r="AC133" i="2"/>
  <c r="U133" i="2"/>
  <c r="AM133" i="2"/>
  <c r="AB139" i="2"/>
  <c r="AN139" i="2" s="1"/>
  <c r="AB140" i="2"/>
  <c r="AN140" i="2" s="1"/>
  <c r="AC144" i="2"/>
  <c r="AQ143" i="2"/>
  <c r="AP159" i="2" s="1"/>
  <c r="P9" i="2"/>
  <c r="G74" i="2"/>
  <c r="AT19" i="2"/>
  <c r="AP38" i="2"/>
  <c r="G38" i="2"/>
  <c r="AT9" i="2"/>
  <c r="AP19" i="2"/>
  <c r="G9" i="2"/>
  <c r="AH147" i="2"/>
  <c r="AP47" i="2"/>
  <c r="S96" i="2"/>
  <c r="U96" i="2" s="1"/>
  <c r="AL106" i="2"/>
  <c r="AI135" i="2"/>
  <c r="K96" i="2"/>
  <c r="K147" i="2" s="1"/>
  <c r="AE96" i="2"/>
  <c r="AE147" i="2" s="1"/>
  <c r="C29" i="2"/>
  <c r="AB69" i="2"/>
  <c r="AP83" i="2"/>
  <c r="AP106" i="2"/>
  <c r="G106" i="2"/>
  <c r="AM106" i="2"/>
  <c r="S135" i="2"/>
  <c r="U124" i="2"/>
  <c r="AJ135" i="2"/>
  <c r="AM124" i="2"/>
  <c r="AL124" i="2"/>
  <c r="AP8" i="2"/>
  <c r="U9" i="2"/>
  <c r="AC19" i="2"/>
  <c r="F96" i="2"/>
  <c r="F147" i="2" s="1"/>
  <c r="L19" i="2"/>
  <c r="AQ19" i="2"/>
  <c r="AM29" i="2"/>
  <c r="AB32" i="2"/>
  <c r="AN32" i="2" s="1"/>
  <c r="AB33" i="2"/>
  <c r="AN33" i="2" s="1"/>
  <c r="AN38" i="2" s="1"/>
  <c r="AB34" i="2"/>
  <c r="AN34" i="2" s="1"/>
  <c r="AB35" i="2"/>
  <c r="AN35" i="2" s="1"/>
  <c r="AB36" i="2"/>
  <c r="AN36" i="2" s="1"/>
  <c r="AP51" i="2"/>
  <c r="AB51" i="2"/>
  <c r="AN51" i="2" s="1"/>
  <c r="AQ65" i="2"/>
  <c r="AM65" i="2"/>
  <c r="AP71" i="2"/>
  <c r="AB71" i="2"/>
  <c r="AN71" i="2" s="1"/>
  <c r="AP79" i="2"/>
  <c r="AB79" i="2"/>
  <c r="AN79" i="2" s="1"/>
  <c r="AP88" i="2"/>
  <c r="AP93" i="2" s="1"/>
  <c r="AP90" i="2"/>
  <c r="G93" i="2"/>
  <c r="J96" i="2"/>
  <c r="AQ106" i="2"/>
  <c r="AQ115" i="2"/>
  <c r="AP124" i="2"/>
  <c r="C135" i="2"/>
  <c r="G124" i="2"/>
  <c r="T135" i="2"/>
  <c r="AP133" i="2"/>
  <c r="G133" i="2"/>
  <c r="D96" i="2"/>
  <c r="D147" i="2" s="1"/>
  <c r="T154" i="2"/>
  <c r="T155" i="2" s="1"/>
  <c r="T156" i="2" s="1"/>
  <c r="T96" i="2"/>
  <c r="AL93" i="2"/>
  <c r="E96" i="2"/>
  <c r="E147" i="2" s="1"/>
  <c r="G115" i="2"/>
  <c r="AQ9" i="2"/>
  <c r="W154" i="2"/>
  <c r="W147" i="2"/>
  <c r="AL9" i="2"/>
  <c r="AB15" i="2"/>
  <c r="AN15" i="2" s="1"/>
  <c r="AP16" i="2"/>
  <c r="AB16" i="2"/>
  <c r="AN16" i="2" s="1"/>
  <c r="AB17" i="2"/>
  <c r="AN17" i="2" s="1"/>
  <c r="R96" i="2"/>
  <c r="R147" i="2" s="1"/>
  <c r="X96" i="2"/>
  <c r="X154" i="2" s="1"/>
  <c r="X140" i="2" s="1"/>
  <c r="X144" i="2" s="1"/>
  <c r="AF96" i="2"/>
  <c r="AJ96" i="2"/>
  <c r="AP41" i="2"/>
  <c r="AB41" i="2"/>
  <c r="AN41" i="2" s="1"/>
  <c r="AB44" i="2"/>
  <c r="AN44" i="2" s="1"/>
  <c r="AP45" i="2"/>
  <c r="AB45" i="2"/>
  <c r="AN45" i="2" s="1"/>
  <c r="AM47" i="2"/>
  <c r="AP52" i="2"/>
  <c r="AR65" i="2"/>
  <c r="AT65" i="2" s="1"/>
  <c r="I65" i="2"/>
  <c r="I96" i="2" s="1"/>
  <c r="AG74" i="2"/>
  <c r="AP72" i="2"/>
  <c r="AP80" i="2"/>
  <c r="L83" i="2"/>
  <c r="P83" i="2" s="1"/>
  <c r="AL83" i="2"/>
  <c r="AB86" i="2"/>
  <c r="AN86" i="2" s="1"/>
  <c r="L93" i="2"/>
  <c r="P93" i="2" s="1"/>
  <c r="U93" i="2"/>
  <c r="AP109" i="2"/>
  <c r="AB110" i="2"/>
  <c r="AN110" i="2" s="1"/>
  <c r="AC115" i="2"/>
  <c r="AT115" i="2"/>
  <c r="D135" i="2"/>
  <c r="AP127" i="2"/>
  <c r="AB127" i="2"/>
  <c r="AN127" i="2" s="1"/>
  <c r="AP131" i="2"/>
  <c r="AB131" i="2"/>
  <c r="AN131" i="2" s="1"/>
  <c r="AB141" i="2"/>
  <c r="AP141" i="2"/>
  <c r="C144" i="2"/>
  <c r="AI96" i="2"/>
  <c r="AB42" i="2"/>
  <c r="AN42" i="2" s="1"/>
  <c r="AB52" i="2"/>
  <c r="AN52" i="2" s="1"/>
  <c r="AC69" i="2"/>
  <c r="AB72" i="2"/>
  <c r="AN72" i="2" s="1"/>
  <c r="AB80" i="2"/>
  <c r="AN80" i="2" s="1"/>
  <c r="AB87" i="2"/>
  <c r="AN87" i="2" s="1"/>
  <c r="AB88" i="2"/>
  <c r="AN88" i="2" s="1"/>
  <c r="AB89" i="2"/>
  <c r="AN89" i="2" s="1"/>
  <c r="AB90" i="2"/>
  <c r="AN90" i="2" s="1"/>
  <c r="AB91" i="2"/>
  <c r="AN91" i="2" s="1"/>
  <c r="AR106" i="2"/>
  <c r="AB102" i="2"/>
  <c r="AN102" i="2" s="1"/>
  <c r="AP103" i="2"/>
  <c r="AB103" i="2"/>
  <c r="AN103" i="2" s="1"/>
  <c r="AP111" i="2"/>
  <c r="AP112" i="2"/>
  <c r="AB112" i="2"/>
  <c r="AN112" i="2" s="1"/>
  <c r="I115" i="2"/>
  <c r="I135" i="2" s="1"/>
  <c r="AC124" i="2"/>
  <c r="AC135" i="2" s="1"/>
  <c r="AB120" i="2"/>
  <c r="AN120" i="2" s="1"/>
  <c r="AP121" i="2"/>
  <c r="L124" i="2"/>
  <c r="M135" i="2"/>
  <c r="M147" i="2" s="1"/>
  <c r="AP128" i="2"/>
  <c r="P133" i="2"/>
  <c r="AP140" i="2"/>
  <c r="AP100" i="2"/>
  <c r="AP104" i="2"/>
  <c r="AP118" i="2"/>
  <c r="AS124" i="2"/>
  <c r="O135" i="2"/>
  <c r="Y135" i="2"/>
  <c r="AQ124" i="2"/>
  <c r="AB100" i="2"/>
  <c r="AN100" i="2" s="1"/>
  <c r="AB104" i="2"/>
  <c r="AN104" i="2" s="1"/>
  <c r="AP113" i="2"/>
  <c r="AB118" i="2"/>
  <c r="AB128" i="2"/>
  <c r="AN128" i="2" s="1"/>
  <c r="AR143" i="2"/>
  <c r="AS143" i="2"/>
  <c r="AS144" i="2" s="1"/>
  <c r="F146" i="1"/>
  <c r="K144" i="1"/>
  <c r="G143" i="1"/>
  <c r="K143" i="1" s="1"/>
  <c r="G141" i="1"/>
  <c r="G135" i="1"/>
  <c r="F135" i="1"/>
  <c r="E135" i="1"/>
  <c r="K133" i="1"/>
  <c r="K132" i="1"/>
  <c r="K131" i="1"/>
  <c r="K130" i="1"/>
  <c r="I135" i="1"/>
  <c r="G126" i="1"/>
  <c r="F126" i="1"/>
  <c r="E126" i="1"/>
  <c r="F125" i="1"/>
  <c r="K124" i="1"/>
  <c r="K123" i="1"/>
  <c r="D123" i="1"/>
  <c r="K122" i="1"/>
  <c r="K120" i="1"/>
  <c r="I117" i="1"/>
  <c r="G117" i="1"/>
  <c r="F117" i="1"/>
  <c r="E117" i="1"/>
  <c r="D117" i="1"/>
  <c r="G108" i="1"/>
  <c r="F108" i="1"/>
  <c r="E108" i="1"/>
  <c r="K106" i="1"/>
  <c r="K105" i="1"/>
  <c r="K104" i="1"/>
  <c r="K103" i="1"/>
  <c r="G95" i="1"/>
  <c r="F95" i="1"/>
  <c r="E95" i="1"/>
  <c r="K93" i="1"/>
  <c r="D93" i="1"/>
  <c r="K92" i="1"/>
  <c r="D92" i="1"/>
  <c r="K91" i="1"/>
  <c r="D91" i="1"/>
  <c r="K90" i="1"/>
  <c r="D90" i="1"/>
  <c r="I95" i="1"/>
  <c r="D89" i="1"/>
  <c r="K88" i="1"/>
  <c r="I85" i="1"/>
  <c r="G85" i="1"/>
  <c r="F85" i="1"/>
  <c r="E85" i="1"/>
  <c r="K83" i="1"/>
  <c r="K82" i="1"/>
  <c r="K81" i="1"/>
  <c r="K80" i="1"/>
  <c r="K79" i="1"/>
  <c r="I76" i="1"/>
  <c r="G76" i="1"/>
  <c r="F76" i="1"/>
  <c r="E76" i="1"/>
  <c r="K74" i="1"/>
  <c r="K73" i="1"/>
  <c r="K72" i="1"/>
  <c r="K71" i="1"/>
  <c r="K70" i="1"/>
  <c r="G67" i="1"/>
  <c r="F67" i="1"/>
  <c r="E67" i="1"/>
  <c r="D67" i="1"/>
  <c r="K65" i="1"/>
  <c r="K64" i="1"/>
  <c r="K63" i="1"/>
  <c r="K62" i="1"/>
  <c r="K61" i="1"/>
  <c r="G58" i="1"/>
  <c r="F58" i="1"/>
  <c r="E58" i="1"/>
  <c r="K57" i="1"/>
  <c r="K56" i="1"/>
  <c r="K55" i="1"/>
  <c r="K54" i="1"/>
  <c r="K53" i="1"/>
  <c r="I58" i="1"/>
  <c r="K58" i="1" s="1"/>
  <c r="G49" i="1"/>
  <c r="F49" i="1"/>
  <c r="E49" i="1"/>
  <c r="K47" i="1"/>
  <c r="K46" i="1"/>
  <c r="K45" i="1"/>
  <c r="K44" i="1"/>
  <c r="I49" i="1"/>
  <c r="K49" i="1" s="1"/>
  <c r="I40" i="1"/>
  <c r="G40" i="1"/>
  <c r="F40" i="1"/>
  <c r="E40" i="1"/>
  <c r="D38" i="1"/>
  <c r="D37" i="1"/>
  <c r="D36" i="1"/>
  <c r="D35" i="1"/>
  <c r="D34" i="1"/>
  <c r="G31" i="1"/>
  <c r="F31" i="1"/>
  <c r="E31" i="1"/>
  <c r="D31" i="1"/>
  <c r="K29" i="1"/>
  <c r="K28" i="1"/>
  <c r="K27" i="1"/>
  <c r="K26" i="1"/>
  <c r="G21" i="1"/>
  <c r="F21" i="1"/>
  <c r="E21" i="1"/>
  <c r="K19" i="1"/>
  <c r="K18" i="1"/>
  <c r="K17" i="1"/>
  <c r="K16" i="1"/>
  <c r="F11" i="1"/>
  <c r="E11" i="1"/>
  <c r="D11" i="1"/>
  <c r="G10" i="1"/>
  <c r="G11" i="1" s="1"/>
  <c r="G9" i="1"/>
  <c r="AN133" i="2" l="1"/>
  <c r="Z147" i="2"/>
  <c r="J147" i="2"/>
  <c r="AB29" i="2"/>
  <c r="AN22" i="2"/>
  <c r="AN29" i="2" s="1"/>
  <c r="AN19" i="2"/>
  <c r="AN106" i="2"/>
  <c r="AB124" i="2"/>
  <c r="AN118" i="2"/>
  <c r="AN124" i="2" s="1"/>
  <c r="AB144" i="2"/>
  <c r="AN141" i="2"/>
  <c r="AN144" i="2" s="1"/>
  <c r="AN93" i="2"/>
  <c r="T147" i="2"/>
  <c r="AB74" i="2"/>
  <c r="AN69" i="2"/>
  <c r="AN74" i="2" s="1"/>
  <c r="AN83" i="2"/>
  <c r="AP22" i="2"/>
  <c r="AO96" i="2"/>
  <c r="AC74" i="2"/>
  <c r="AO69" i="2"/>
  <c r="AO74" i="2" s="1"/>
  <c r="Y154" i="2"/>
  <c r="Y140" i="2" s="1"/>
  <c r="Y144" i="2" s="1"/>
  <c r="AG96" i="2"/>
  <c r="AN47" i="2"/>
  <c r="AN56" i="2"/>
  <c r="AT74" i="2"/>
  <c r="AO135" i="2"/>
  <c r="O147" i="2"/>
  <c r="AP9" i="2"/>
  <c r="AS135" i="2"/>
  <c r="AP65" i="2"/>
  <c r="X147" i="2"/>
  <c r="Y149" i="2" s="1"/>
  <c r="AB83" i="2"/>
  <c r="AB38" i="2"/>
  <c r="U135" i="2"/>
  <c r="AT56" i="2"/>
  <c r="AT83" i="2"/>
  <c r="AB93" i="2"/>
  <c r="AM96" i="2"/>
  <c r="AB19" i="2"/>
  <c r="AB56" i="2"/>
  <c r="AM135" i="2"/>
  <c r="AT38" i="2"/>
  <c r="AS96" i="2"/>
  <c r="AS147" i="2" s="1"/>
  <c r="AQ159" i="2" s="1"/>
  <c r="I147" i="2"/>
  <c r="G135" i="2"/>
  <c r="AP135" i="2"/>
  <c r="AB106" i="2"/>
  <c r="Z149" i="2"/>
  <c r="AP115" i="2"/>
  <c r="AT124" i="2"/>
  <c r="AC96" i="2"/>
  <c r="Y147" i="2"/>
  <c r="F154" i="2"/>
  <c r="F155" i="2" s="1"/>
  <c r="F156" i="2" s="1"/>
  <c r="S154" i="2"/>
  <c r="S140" i="2" s="1"/>
  <c r="AG147" i="2"/>
  <c r="AG149" i="2" s="1"/>
  <c r="AR96" i="2"/>
  <c r="AR135" i="2"/>
  <c r="AT135" i="2" s="1"/>
  <c r="AT106" i="2"/>
  <c r="O154" i="2"/>
  <c r="O155" i="2" s="1"/>
  <c r="O156" i="2" s="1"/>
  <c r="AP29" i="2"/>
  <c r="G29" i="2"/>
  <c r="G96" i="2" s="1"/>
  <c r="AB115" i="2"/>
  <c r="AB47" i="2"/>
  <c r="AF140" i="2"/>
  <c r="AF144" i="2" s="1"/>
  <c r="AF147" i="2" s="1"/>
  <c r="AF149" i="2" s="1"/>
  <c r="AQ96" i="2"/>
  <c r="AJ147" i="2"/>
  <c r="AL135" i="2"/>
  <c r="C96" i="2"/>
  <c r="C147" i="2" s="1"/>
  <c r="AP144" i="2"/>
  <c r="G144" i="2"/>
  <c r="AQ135" i="2"/>
  <c r="AQ154" i="2" s="1"/>
  <c r="P124" i="2"/>
  <c r="L135" i="2"/>
  <c r="P135" i="2" s="1"/>
  <c r="AB133" i="2"/>
  <c r="AL96" i="2"/>
  <c r="S149" i="2"/>
  <c r="U149" i="2"/>
  <c r="T149" i="2"/>
  <c r="L96" i="2"/>
  <c r="P19" i="2"/>
  <c r="P96" i="2" s="1"/>
  <c r="R154" i="2"/>
  <c r="K40" i="1"/>
  <c r="J40" i="1"/>
  <c r="K95" i="1"/>
  <c r="J58" i="1"/>
  <c r="K135" i="1"/>
  <c r="G146" i="1"/>
  <c r="F137" i="1"/>
  <c r="K10" i="1"/>
  <c r="D40" i="1"/>
  <c r="D98" i="1" s="1"/>
  <c r="F98" i="1"/>
  <c r="F149" i="1" s="1"/>
  <c r="E137" i="1"/>
  <c r="G137" i="1"/>
  <c r="I11" i="1"/>
  <c r="K9" i="1"/>
  <c r="I21" i="1"/>
  <c r="K15" i="1"/>
  <c r="I31" i="1"/>
  <c r="K31" i="1" s="1"/>
  <c r="K25" i="1"/>
  <c r="I67" i="1"/>
  <c r="K76" i="1"/>
  <c r="J76" i="1"/>
  <c r="K85" i="1"/>
  <c r="J85" i="1"/>
  <c r="I108" i="1"/>
  <c r="K108" i="1" s="1"/>
  <c r="K102" i="1"/>
  <c r="J117" i="1"/>
  <c r="K117" i="1"/>
  <c r="J95" i="1"/>
  <c r="E98" i="1"/>
  <c r="J49" i="1"/>
  <c r="G98" i="1"/>
  <c r="J108" i="1"/>
  <c r="I126" i="1"/>
  <c r="J135" i="1"/>
  <c r="K141" i="1"/>
  <c r="K89" i="1"/>
  <c r="K121" i="1"/>
  <c r="K129" i="1"/>
  <c r="K43" i="1"/>
  <c r="K52" i="1"/>
  <c r="AO147" i="2" l="1"/>
  <c r="AN96" i="2"/>
  <c r="G147" i="2"/>
  <c r="AN135" i="2"/>
  <c r="AP96" i="2"/>
  <c r="AB96" i="2"/>
  <c r="X149" i="2"/>
  <c r="AB135" i="2"/>
  <c r="AP147" i="2"/>
  <c r="AP154" i="2"/>
  <c r="S144" i="2"/>
  <c r="AQ140" i="2"/>
  <c r="AC147" i="2"/>
  <c r="P149" i="2"/>
  <c r="O149" i="2"/>
  <c r="AT96" i="2"/>
  <c r="AR154" i="2"/>
  <c r="L147" i="2"/>
  <c r="P147" i="2" s="1"/>
  <c r="F149" i="2"/>
  <c r="G149" i="2"/>
  <c r="G149" i="1"/>
  <c r="D149" i="1"/>
  <c r="G151" i="1" s="1"/>
  <c r="J31" i="1"/>
  <c r="E146" i="1"/>
  <c r="E149" i="1" s="1"/>
  <c r="K21" i="1"/>
  <c r="I98" i="1"/>
  <c r="K98" i="1" s="1"/>
  <c r="K11" i="1"/>
  <c r="I137" i="1"/>
  <c r="K126" i="1"/>
  <c r="J126" i="1"/>
  <c r="J11" i="1"/>
  <c r="K67" i="1"/>
  <c r="J67" i="1"/>
  <c r="J21" i="1"/>
  <c r="AN147" i="2" l="1"/>
  <c r="AO149" i="2" s="1"/>
  <c r="AB147" i="2"/>
  <c r="AP158" i="2"/>
  <c r="U144" i="2"/>
  <c r="AQ144" i="2"/>
  <c r="AQ147" i="2" s="1"/>
  <c r="AQ149" i="2" s="1"/>
  <c r="AP160" i="2" s="1"/>
  <c r="S147" i="2"/>
  <c r="U147" i="2" s="1"/>
  <c r="AR155" i="2"/>
  <c r="AR140" i="2" s="1"/>
  <c r="F151" i="1"/>
  <c r="E151" i="1"/>
  <c r="K137" i="1"/>
  <c r="J137" i="1"/>
  <c r="J98" i="1"/>
  <c r="AP161" i="2" l="1"/>
  <c r="AR156" i="2"/>
  <c r="AI140" i="2"/>
  <c r="AR144" i="2"/>
  <c r="K142" i="1"/>
  <c r="I146" i="1"/>
  <c r="AT144" i="2" l="1"/>
  <c r="AR147" i="2"/>
  <c r="AM140" i="2"/>
  <c r="AI144" i="2"/>
  <c r="K146" i="1"/>
  <c r="J146" i="1"/>
  <c r="I149" i="1"/>
  <c r="AM144" i="2" l="1"/>
  <c r="AL144" i="2"/>
  <c r="AI147" i="2"/>
  <c r="AT147" i="2"/>
  <c r="AT149" i="2" s="1"/>
  <c r="AR149" i="2"/>
  <c r="AR158" i="2" s="1"/>
  <c r="AR159" i="2" s="1"/>
  <c r="K149" i="1"/>
  <c r="J149" i="1"/>
  <c r="AJ149" i="2" l="1"/>
  <c r="AO152" i="2" s="1"/>
  <c r="AO153" i="2" s="1"/>
  <c r="AL147" i="2"/>
  <c r="AM147" i="2"/>
</calcChain>
</file>

<file path=xl/sharedStrings.xml><?xml version="1.0" encoding="utf-8"?>
<sst xmlns="http://schemas.openxmlformats.org/spreadsheetml/2006/main" count="362" uniqueCount="101">
  <si>
    <t xml:space="preserve">Revised Budget 2020 Strategic Partnership Programme NIMD </t>
  </si>
  <si>
    <t>BUDGET 2020</t>
  </si>
  <si>
    <t>ACTUALS 2020</t>
  </si>
  <si>
    <t>Programme budget</t>
  </si>
  <si>
    <t>ILA and Learning agenda</t>
  </si>
  <si>
    <t>Original Budget</t>
  </si>
  <si>
    <t xml:space="preserve">Revised </t>
  </si>
  <si>
    <t>Budget</t>
  </si>
  <si>
    <t>Revised</t>
  </si>
  <si>
    <t>%</t>
  </si>
  <si>
    <t>Budget notes</t>
  </si>
  <si>
    <t>International Lobby and Advocacy</t>
  </si>
  <si>
    <t>ILA-SP</t>
  </si>
  <si>
    <t>The underspending on the Learning Agenda is due to the delay in implementing a number of projects foreseen in the revised annual plan (i.e. Cost of Politics website and Electoral Management Body research). Some of the funds were used to invest further in the collaboration with the Goree Institute on ILA with ECOWAS (see section 3.1 of the narrative report).</t>
  </si>
  <si>
    <t>Knowledge &amp; Research ('Learning Agenda')</t>
  </si>
  <si>
    <t>LEA-SP</t>
  </si>
  <si>
    <t>subtotal</t>
  </si>
  <si>
    <t>Country programmes Africa</t>
  </si>
  <si>
    <t>NIMD</t>
  </si>
  <si>
    <t xml:space="preserve">Benin </t>
  </si>
  <si>
    <t>BEN-SP</t>
  </si>
  <si>
    <t>Objective 1 (L&amp;A)</t>
  </si>
  <si>
    <t>The overspending on Objective 3 is due to a rather pessimistic revised Annual Plan submitted in July 2020, as most COVID-19 related restrictions were lifted in the second semester. NIMD Benin was able to organize a physical seminar on Open Government, instead of shifting it online. The overspending on local office costs is due to an extra-investment made to support the transition of the Benin country office to an independent organization (see section 1 of the narrative report).</t>
  </si>
  <si>
    <t>Objective 2 (Cap Dev for L&amp;A)</t>
  </si>
  <si>
    <t>Objective 3 (Relations Civ / Pol actors)</t>
  </si>
  <si>
    <t>Objective 4 (Inclusiveness and Gender Equality)</t>
  </si>
  <si>
    <t>Local Office Costs</t>
  </si>
  <si>
    <t>Total Budget</t>
  </si>
  <si>
    <t>Ethiopia</t>
  </si>
  <si>
    <t>ETH-SP</t>
  </si>
  <si>
    <r>
      <t>The overall programmatic underspending (Objective 2 and 4) is due to difficulites in implementing planned intervention</t>
    </r>
    <r>
      <rPr>
        <sz val="14"/>
        <rFont val="Arial"/>
        <family val="2"/>
      </rPr>
      <t xml:space="preserve">s with the National Electoral Board of Ethiopia (NEBE). The institution was consumed by internal tensions throughout the year and had limited availability to engage with NIMD. Underspending on Local Office costs is due to COVID-19 related savings, and cost-sharing with other projects in 2020. </t>
    </r>
  </si>
  <si>
    <t>Objective 4 (Inclusiveness &amp; Gender Equality)</t>
  </si>
  <si>
    <t>Ghana</t>
  </si>
  <si>
    <t>GHA-SP</t>
  </si>
  <si>
    <t>Kenya</t>
  </si>
  <si>
    <t>KEN-SP</t>
  </si>
  <si>
    <t>No significant budget deviations (25% between budget lines, 10% overall) are reported for Kenya.</t>
  </si>
  <si>
    <t>Objective 4 Inclusiveness &amp; Gender Equality)</t>
  </si>
  <si>
    <t>Mali</t>
  </si>
  <si>
    <t>MAL-SP</t>
  </si>
  <si>
    <t xml:space="preserve">The overspending on Objective 1 is due to an extra-investment in the organization of multistakeholder dialogue meetings on electoral reforms, in the context of the democratic transition. The overspending on Objective 3 is linked to the increased work of NIMD Mali with the Commune V of Bamako (City Deal and MonElu app), which was initially foreseen to be part of a joint project with VNG-International. </t>
  </si>
  <si>
    <t>SAHEL</t>
  </si>
  <si>
    <t>SAH-SP</t>
  </si>
  <si>
    <t>The underspending on Objective 3 and 4 is mainly driven by the fact that the NIMD offices in the Sahel (particularly in Burkina Faso) did not implement a number of planned interventions, mainly due to difficulties in finding suitable local partners. As a result, an extra-investment was made on lobby &amp; advocacy activities around the Cost of Politics research in Niger and Burkina Faso.</t>
  </si>
  <si>
    <t>Mozambique</t>
  </si>
  <si>
    <t>MOZ-SP</t>
  </si>
  <si>
    <t>A number of planned interventions under objective 1 and 2, such as some consultation sessions of parliamentary committees at provencial level and trainings for political parties, could not be implemented. Some of this budget was used to cover additionnal costs for interventions (publications, round tables, etc.) around the 30 years anniversary of democracy in Mozambique. The expected savings on Local Office costs, included in the revised annual plan, did not materialize.</t>
  </si>
  <si>
    <t>Total budget</t>
  </si>
  <si>
    <t>Uganda</t>
  </si>
  <si>
    <t>UGA-SP</t>
  </si>
  <si>
    <t>The underspending on Objective 2 is due to the fact that the IPOD summit could not be organized, because of COVID-19 restrictions. This budget was shifted to support the #IChoosePeace campaign (see narrative report), which wasn't foreseen in the Annual Plan and is now reported on Objective 1. The overspending on objective 3 is due to an extra-investment on intra-party conflict resolution, as a result of the primary elections.</t>
  </si>
  <si>
    <t>Zimbabwe</t>
  </si>
  <si>
    <t>ZIM-SP</t>
  </si>
  <si>
    <t>To be Determined</t>
  </si>
  <si>
    <t>The programme level underspending is due to the fact that a number of planned activities could not be implemented, such as a workshop with parliamentary committees (objective 1) and a peer exchange for the Zim-Zam parliamentary network (objective 2). The interventions on objective 4 were implemented fully, in line with the initial Annual Plan, despite the cautious adjustments at mid-year. Despite cautious revised annual plan, some interventions could be implemented under objective 3 during the second semester of the year.</t>
  </si>
  <si>
    <t>Subtotal Africa</t>
  </si>
  <si>
    <t>Country programmes non-Africa</t>
  </si>
  <si>
    <t>Central America (El Salvador, Guatemala, Honduras)</t>
  </si>
  <si>
    <t>GUA-SP</t>
  </si>
  <si>
    <r>
      <t xml:space="preserve">The overspending on objective 3 is mainly driven by a budget reallocation made in Honduras, as interventions on objective 1 and 2 could not be implemented. Overspending on objective 4 is mainly driven by additionnal interventions implemented in Guatemala, on supporting women MPs. </t>
    </r>
    <r>
      <rPr>
        <sz val="14"/>
        <rFont val="Arial"/>
        <family val="2"/>
      </rPr>
      <t>The expected savings on Local Office costs, included in the revised annual plan, did not materialize.</t>
    </r>
  </si>
  <si>
    <t>HON-SP</t>
  </si>
  <si>
    <t>SAL-SP</t>
  </si>
  <si>
    <t>Georgia</t>
  </si>
  <si>
    <t>GEO-SP</t>
  </si>
  <si>
    <t>Indonesia</t>
  </si>
  <si>
    <t>IND-SP</t>
  </si>
  <si>
    <t>The underpending on objectives and overall level is due to a slightly too ambitious revised Annual Plan. Programme interventions were implemented fully, but every activity had to be organized online until the end of the year, triggering even lower expenditures than foreseen.</t>
  </si>
  <si>
    <t>Myanmar</t>
  </si>
  <si>
    <t>MMR-SP</t>
  </si>
  <si>
    <t>The underspending on objective 1 is due to the fact that the Multiparty Dialogue Sessions in Shan State were completely halted in the second semester, because of COVID-19. On objective 2, interventions were implemented online until the end of the year, triggering higher underspending than foreseen. Some of the underspending was used as an extra-investment on Objective 3, for additionnal sessions of the Myanmar School of Politics. The expected savings on Local Office costs, included in the revised annual plan, did not materialize.</t>
  </si>
  <si>
    <t>Subtotal non-Africa</t>
  </si>
  <si>
    <t>Institutional budget</t>
  </si>
  <si>
    <t>Administration and PME</t>
  </si>
  <si>
    <t>Coordination cost SP</t>
  </si>
  <si>
    <t>NED-SP</t>
  </si>
  <si>
    <t>No significant budget deviations (25% between budget lines, 10% overall) are reported. The sustainability budget, which was added to the revised annual plan, was partly used to cover the staff hours spent in Q1 of 2021 to work on the final reporting of the programme. This was approved by the MFA in April 2021.</t>
  </si>
  <si>
    <t xml:space="preserve">Overhead </t>
  </si>
  <si>
    <t>Institutional PM&amp;E</t>
  </si>
  <si>
    <t>PME-SP</t>
  </si>
  <si>
    <t>Sustainability budget</t>
  </si>
  <si>
    <t>Financial gap AWEPA</t>
  </si>
  <si>
    <t>Total SP Budget</t>
  </si>
  <si>
    <t xml:space="preserve">Difference </t>
  </si>
  <si>
    <t xml:space="preserve">Financial Report 2019 Strategic Partnership Programme NIMD </t>
  </si>
  <si>
    <t>Act Nr. 27543</t>
  </si>
  <si>
    <t>Audit report 2016</t>
  </si>
  <si>
    <t>Audited Financial Report 2017 + Awepa Gap</t>
  </si>
  <si>
    <t>NEW</t>
  </si>
  <si>
    <t>2016-2019</t>
  </si>
  <si>
    <t>AWEPA</t>
  </si>
  <si>
    <t>ACTUALS</t>
  </si>
  <si>
    <t>Revised(1)</t>
  </si>
  <si>
    <t>Revised (2)</t>
  </si>
  <si>
    <t>Revised Budget</t>
  </si>
  <si>
    <t xml:space="preserve"> </t>
  </si>
  <si>
    <t>Phassing Out Budget</t>
  </si>
  <si>
    <t>Updated Budget</t>
  </si>
  <si>
    <t>2016-2020</t>
  </si>
  <si>
    <t>Savings 2018</t>
  </si>
  <si>
    <t>Awepa</t>
  </si>
  <si>
    <t>Underspending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</si>
</sst>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 #,##0;[Red]&quot;€&quot;\ \-#,##0"/>
    <numFmt numFmtId="42" formatCode="_ &quot;€&quot;\ * #,##0_ ;_ &quot;€&quot;\ * \-#,##0_ ;_ &quot;€&quot;\ * &quot;-&quot;_ ;_ @_ "/>
    <numFmt numFmtId="44" formatCode="_ &quot;€&quot;\ * #,##0.00_ ;_ &quot;€&quot;\ * \-#,##0.00_ ;_ &quot;€&quot;\ * &quot;-&quot;??_ ;_ @_ "/>
    <numFmt numFmtId="43" formatCode="_ * #,##0.00_ ;_ * \-#,##0.00_ ;_ * &quot;-&quot;??_ ;_ @_ "/>
    <numFmt numFmtId="164" formatCode="_ [$€-2]\ * #,##0_ ;_ [$€-2]\ * \-#,##0_ ;_ [$€-2]\ * &quot;-&quot;??_ ;_ @_ "/>
    <numFmt numFmtId="165" formatCode="_ [$€-413]\ * #,##0_ ;_ [$€-413]\ * \-#,##0_ ;_ [$€-413]\ * &quot;-&quot;??_ ;_ @_ "/>
    <numFmt numFmtId="166" formatCode="_ &quot;€&quot;\ * #,##0_ ;_ &quot;€&quot;\ * \-#,##0_ ;_ &quot;€&quot;\ * &quot;-&quot;??_ ;_ @_ "/>
    <numFmt numFmtId="167" formatCode="_ * #,##0_ ;_ * \-#,##0_ ;_ * &quot;-&quot;??_ ;_ @_ "/>
    <numFmt numFmtId="168" formatCode="0.000%"/>
  </numFmts>
  <fonts count="19" x14ac:knownFonts="1">
    <font>
      <sz val="11"/>
      <color theme="1"/>
      <name val="Calibri"/>
      <family val="2"/>
    </font>
    <font>
      <sz val="11"/>
      <color theme="1"/>
      <name val="Calibri"/>
      <family val="2"/>
    </font>
    <font>
      <b/>
      <sz val="20"/>
      <color rgb="FF0070C0"/>
      <name val="Arial"/>
      <family val="2"/>
    </font>
    <font>
      <sz val="20"/>
      <color theme="1"/>
      <name val="Arial"/>
      <family val="2"/>
    </font>
    <font>
      <sz val="14"/>
      <color theme="1"/>
      <name val="Arial"/>
      <family val="2"/>
    </font>
    <font>
      <b/>
      <sz val="14"/>
      <color theme="1"/>
      <name val="Arial"/>
      <family val="2"/>
    </font>
    <font>
      <b/>
      <sz val="14"/>
      <color rgb="FF0070C0"/>
      <name val="Arial"/>
      <family val="2"/>
    </font>
    <font>
      <sz val="14"/>
      <name val="Arial"/>
      <family val="2"/>
    </font>
    <font>
      <b/>
      <sz val="14"/>
      <color rgb="FFFF0000"/>
      <name val="Arial"/>
      <family val="2"/>
    </font>
    <font>
      <b/>
      <i/>
      <sz val="14"/>
      <color theme="1"/>
      <name val="Arial"/>
      <family val="2"/>
    </font>
    <font>
      <b/>
      <sz val="14"/>
      <name val="Arial"/>
      <family val="2"/>
    </font>
    <font>
      <i/>
      <sz val="14"/>
      <color theme="1"/>
      <name val="Arial"/>
      <family val="2"/>
    </font>
    <font>
      <i/>
      <sz val="12"/>
      <color theme="0" tint="-0.34998626667073579"/>
      <name val="Arial"/>
      <family val="2"/>
    </font>
    <font>
      <b/>
      <i/>
      <sz val="14"/>
      <name val="Arial"/>
      <family val="2"/>
    </font>
    <font>
      <i/>
      <sz val="14"/>
      <color theme="0" tint="-0.34998626667073579"/>
      <name val="Arial"/>
      <family val="2"/>
    </font>
    <font>
      <sz val="14"/>
      <color theme="0" tint="-0.34998626667073579"/>
      <name val="Arial"/>
      <family val="2"/>
    </font>
    <font>
      <sz val="14"/>
      <color theme="0"/>
      <name val="Arial"/>
      <family val="2"/>
    </font>
    <font>
      <sz val="14"/>
      <color theme="0" tint="-0.499984740745262"/>
      <name val="Arial"/>
      <family val="2"/>
    </font>
    <font>
      <sz val="10"/>
      <name val="Arial"/>
      <family val="2"/>
    </font>
  </fonts>
  <fills count="12">
    <fill>
      <patternFill patternType="none"/>
    </fill>
    <fill>
      <patternFill patternType="gray125"/>
    </fill>
    <fill>
      <patternFill patternType="solid">
        <fgColor theme="9"/>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lignment vertical="top"/>
    </xf>
  </cellStyleXfs>
  <cellXfs count="280">
    <xf numFmtId="0" fontId="0" fillId="0" borderId="0" xfId="0"/>
    <xf numFmtId="0" fontId="2" fillId="0" borderId="0" xfId="0" applyFont="1" applyBorder="1"/>
    <xf numFmtId="0" fontId="3" fillId="0" borderId="0" xfId="0" applyFont="1" applyBorder="1"/>
    <xf numFmtId="0" fontId="0" fillId="0" borderId="0" xfId="0" applyAlignment="1">
      <alignment horizontal="center"/>
    </xf>
    <xf numFmtId="0" fontId="4" fillId="0" borderId="0" xfId="0" applyFont="1" applyAlignment="1">
      <alignment horizontal="center" vertical="center"/>
    </xf>
    <xf numFmtId="14" fontId="2" fillId="0" borderId="0" xfId="0" applyNumberFormat="1" applyFont="1" applyBorder="1" applyAlignment="1">
      <alignment horizontal="left"/>
    </xf>
    <xf numFmtId="0" fontId="4" fillId="0" borderId="0" xfId="0" applyFont="1" applyBorder="1"/>
    <xf numFmtId="0" fontId="5" fillId="0" borderId="0" xfId="0" applyFont="1" applyBorder="1" applyAlignment="1">
      <alignment horizontal="center"/>
    </xf>
    <xf numFmtId="14" fontId="4" fillId="0" borderId="0" xfId="0" applyNumberFormat="1" applyFont="1" applyBorder="1" applyAlignment="1">
      <alignment horizontal="center"/>
    </xf>
    <xf numFmtId="0" fontId="2" fillId="0" borderId="0" xfId="0" applyFont="1" applyBorder="1" applyAlignment="1">
      <alignment horizontal="center"/>
    </xf>
    <xf numFmtId="0" fontId="6" fillId="0" borderId="0" xfId="0" applyFont="1" applyBorder="1"/>
    <xf numFmtId="14" fontId="7" fillId="0" borderId="1" xfId="0" applyNumberFormat="1" applyFont="1" applyFill="1" applyBorder="1" applyAlignment="1">
      <alignment horizontal="center"/>
    </xf>
    <xf numFmtId="14" fontId="8" fillId="0" borderId="1" xfId="0" applyNumberFormat="1" applyFont="1" applyFill="1" applyBorder="1" applyAlignment="1"/>
    <xf numFmtId="14" fontId="8" fillId="0" borderId="1" xfId="0" applyNumberFormat="1" applyFont="1" applyFill="1" applyBorder="1" applyAlignment="1">
      <alignment horizontal="center"/>
    </xf>
    <xf numFmtId="0" fontId="5" fillId="2" borderId="2" xfId="0" applyFont="1" applyFill="1" applyBorder="1"/>
    <xf numFmtId="0" fontId="4" fillId="2" borderId="4" xfId="0" applyFont="1" applyFill="1" applyBorder="1" applyAlignment="1">
      <alignment horizontal="center"/>
    </xf>
    <xf numFmtId="0" fontId="4" fillId="2" borderId="2" xfId="0" applyFont="1" applyFill="1" applyBorder="1" applyAlignment="1">
      <alignment horizontal="center"/>
    </xf>
    <xf numFmtId="0" fontId="9" fillId="3" borderId="2" xfId="0" applyFont="1" applyFill="1" applyBorder="1"/>
    <xf numFmtId="0" fontId="4" fillId="3" borderId="2" xfId="0" applyFont="1" applyFill="1" applyBorder="1" applyAlignment="1">
      <alignment horizontal="center"/>
    </xf>
    <xf numFmtId="0" fontId="4" fillId="3" borderId="2" xfId="0" applyFont="1" applyFill="1" applyBorder="1"/>
    <xf numFmtId="0" fontId="4" fillId="3" borderId="5" xfId="0" applyFont="1" applyFill="1" applyBorder="1" applyAlignment="1">
      <alignment horizontal="center"/>
    </xf>
    <xf numFmtId="0" fontId="4" fillId="3" borderId="5" xfId="0" applyFont="1" applyFill="1" applyBorder="1"/>
    <xf numFmtId="10" fontId="5" fillId="3" borderId="2" xfId="0" applyNumberFormat="1" applyFont="1" applyFill="1" applyBorder="1" applyAlignment="1">
      <alignment horizontal="center" wrapText="1"/>
    </xf>
    <xf numFmtId="0" fontId="10" fillId="3" borderId="2" xfId="0" applyFont="1" applyFill="1" applyBorder="1" applyAlignment="1">
      <alignment horizontal="center" vertical="center"/>
    </xf>
    <xf numFmtId="0" fontId="4" fillId="0" borderId="2" xfId="0" applyFont="1" applyBorder="1"/>
    <xf numFmtId="164" fontId="4" fillId="4" borderId="2" xfId="0" applyNumberFormat="1" applyFont="1" applyFill="1" applyBorder="1"/>
    <xf numFmtId="164" fontId="4" fillId="5" borderId="2" xfId="0" applyNumberFormat="1" applyFont="1" applyFill="1" applyBorder="1"/>
    <xf numFmtId="164" fontId="11" fillId="6" borderId="2" xfId="0" applyNumberFormat="1" applyFont="1" applyFill="1" applyBorder="1"/>
    <xf numFmtId="164" fontId="4" fillId="0" borderId="2" xfId="0" applyNumberFormat="1" applyFont="1" applyFill="1" applyBorder="1"/>
    <xf numFmtId="9" fontId="12" fillId="0" borderId="2" xfId="3" applyFont="1" applyFill="1" applyBorder="1" applyAlignment="1">
      <alignment horizontal="center"/>
    </xf>
    <xf numFmtId="0" fontId="9" fillId="0" borderId="2" xfId="0" applyFont="1" applyBorder="1"/>
    <xf numFmtId="164" fontId="9" fillId="4" borderId="2" xfId="0" applyNumberFormat="1" applyFont="1" applyFill="1" applyBorder="1"/>
    <xf numFmtId="164" fontId="9" fillId="5" borderId="2" xfId="0" applyNumberFormat="1" applyFont="1" applyFill="1" applyBorder="1"/>
    <xf numFmtId="164" fontId="9" fillId="6" borderId="2" xfId="0" applyNumberFormat="1" applyFont="1" applyFill="1" applyBorder="1"/>
    <xf numFmtId="164" fontId="9" fillId="0" borderId="2" xfId="0" applyNumberFormat="1" applyFont="1" applyFill="1" applyBorder="1"/>
    <xf numFmtId="9" fontId="9" fillId="0" borderId="2" xfId="3" applyFont="1" applyFill="1" applyBorder="1" applyAlignment="1">
      <alignment horizontal="center"/>
    </xf>
    <xf numFmtId="0" fontId="0" fillId="0" borderId="2" xfId="0" applyBorder="1" applyAlignment="1">
      <alignment horizontal="center"/>
    </xf>
    <xf numFmtId="0" fontId="9" fillId="3" borderId="2" xfId="0" applyFont="1" applyFill="1" applyBorder="1" applyAlignment="1">
      <alignment horizontal="center"/>
    </xf>
    <xf numFmtId="0" fontId="9" fillId="3" borderId="2" xfId="0" applyFont="1" applyFill="1" applyBorder="1" applyAlignment="1">
      <alignment horizontal="center" vertical="center"/>
    </xf>
    <xf numFmtId="0" fontId="5" fillId="7" borderId="2" xfId="0" applyFont="1" applyFill="1" applyBorder="1"/>
    <xf numFmtId="0" fontId="4" fillId="7" borderId="2" xfId="0" applyFont="1" applyFill="1" applyBorder="1"/>
    <xf numFmtId="0" fontId="5" fillId="7" borderId="3" xfId="0" applyNumberFormat="1" applyFont="1" applyFill="1" applyBorder="1" applyAlignment="1">
      <alignment horizontal="left"/>
    </xf>
    <xf numFmtId="0" fontId="5" fillId="7" borderId="2" xfId="0" applyNumberFormat="1" applyFont="1" applyFill="1" applyBorder="1" applyAlignment="1">
      <alignment horizontal="left"/>
    </xf>
    <xf numFmtId="0" fontId="5" fillId="7" borderId="2" xfId="0" applyNumberFormat="1" applyFont="1" applyFill="1" applyBorder="1" applyAlignment="1">
      <alignment horizontal="center"/>
    </xf>
    <xf numFmtId="0" fontId="5" fillId="7" borderId="2" xfId="0" applyNumberFormat="1" applyFont="1" applyFill="1" applyBorder="1" applyAlignment="1">
      <alignment horizontal="center" vertical="center"/>
    </xf>
    <xf numFmtId="0" fontId="7" fillId="0" borderId="2" xfId="0" applyFont="1" applyBorder="1"/>
    <xf numFmtId="164" fontId="4" fillId="6" borderId="2" xfId="0" applyNumberFormat="1" applyFont="1" applyFill="1" applyBorder="1"/>
    <xf numFmtId="0" fontId="7" fillId="0" borderId="2" xfId="0" applyFont="1" applyFill="1" applyBorder="1"/>
    <xf numFmtId="164" fontId="7" fillId="4" borderId="2" xfId="0" applyNumberFormat="1" applyFont="1" applyFill="1" applyBorder="1"/>
    <xf numFmtId="165" fontId="7" fillId="5" borderId="2" xfId="0" applyNumberFormat="1" applyFont="1" applyFill="1" applyBorder="1"/>
    <xf numFmtId="165" fontId="7" fillId="6" borderId="2" xfId="0" applyNumberFormat="1" applyFont="1" applyFill="1" applyBorder="1"/>
    <xf numFmtId="165" fontId="7" fillId="0" borderId="2" xfId="0" applyNumberFormat="1" applyFont="1" applyFill="1" applyBorder="1"/>
    <xf numFmtId="0" fontId="10" fillId="0" borderId="2" xfId="0" applyFont="1" applyBorder="1"/>
    <xf numFmtId="164" fontId="10" fillId="0" borderId="2" xfId="0" applyNumberFormat="1" applyFont="1" applyBorder="1"/>
    <xf numFmtId="164" fontId="13" fillId="4" borderId="2" xfId="0" applyNumberFormat="1" applyFont="1" applyFill="1" applyBorder="1"/>
    <xf numFmtId="164" fontId="13" fillId="5" borderId="2" xfId="0" applyNumberFormat="1" applyFont="1" applyFill="1" applyBorder="1"/>
    <xf numFmtId="164" fontId="13" fillId="6" borderId="2" xfId="0" applyNumberFormat="1" applyFont="1" applyFill="1" applyBorder="1"/>
    <xf numFmtId="0" fontId="14" fillId="0" borderId="2" xfId="0" applyFont="1" applyBorder="1"/>
    <xf numFmtId="164" fontId="14" fillId="4" borderId="2" xfId="0" applyNumberFormat="1" applyFont="1" applyFill="1" applyBorder="1"/>
    <xf numFmtId="164" fontId="14" fillId="5" borderId="2" xfId="0" applyNumberFormat="1" applyFont="1" applyFill="1" applyBorder="1"/>
    <xf numFmtId="164" fontId="14" fillId="6" borderId="2" xfId="0" applyNumberFormat="1" applyFont="1" applyFill="1" applyBorder="1"/>
    <xf numFmtId="164" fontId="14" fillId="0" borderId="2" xfId="0" applyNumberFormat="1" applyFont="1" applyFill="1" applyBorder="1"/>
    <xf numFmtId="164" fontId="9" fillId="0" borderId="2" xfId="0" applyNumberFormat="1" applyFont="1" applyFill="1" applyBorder="1" applyAlignment="1">
      <alignment horizontal="center" vertical="center"/>
    </xf>
    <xf numFmtId="0" fontId="5" fillId="0" borderId="2" xfId="0" applyFont="1" applyBorder="1"/>
    <xf numFmtId="164" fontId="11" fillId="5" borderId="2" xfId="0" applyNumberFormat="1" applyFont="1" applyFill="1" applyBorder="1"/>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64" fontId="5" fillId="4" borderId="2" xfId="0" applyNumberFormat="1" applyFont="1" applyFill="1" applyBorder="1"/>
    <xf numFmtId="164" fontId="5" fillId="5" borderId="2" xfId="0" applyNumberFormat="1" applyFont="1" applyFill="1" applyBorder="1"/>
    <xf numFmtId="164" fontId="5" fillId="6" borderId="2" xfId="0" applyNumberFormat="1" applyFont="1" applyFill="1" applyBorder="1"/>
    <xf numFmtId="164" fontId="5" fillId="0" borderId="2" xfId="0" applyNumberFormat="1" applyFont="1" applyFill="1" applyBorder="1"/>
    <xf numFmtId="166" fontId="7" fillId="0" borderId="6" xfId="0" applyNumberFormat="1"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166" fontId="7" fillId="0" borderId="8" xfId="0" applyNumberFormat="1" applyFont="1" applyFill="1" applyBorder="1" applyAlignment="1">
      <alignment horizontal="center" vertical="center" wrapText="1"/>
    </xf>
    <xf numFmtId="167" fontId="14" fillId="0" borderId="2" xfId="1" applyNumberFormat="1" applyFont="1" applyBorder="1"/>
    <xf numFmtId="167" fontId="15" fillId="0" borderId="2" xfId="1" applyNumberFormat="1" applyFont="1" applyBorder="1"/>
    <xf numFmtId="167" fontId="14" fillId="4" borderId="2" xfId="1" applyNumberFormat="1" applyFont="1" applyFill="1" applyBorder="1"/>
    <xf numFmtId="167" fontId="14" fillId="5" borderId="2" xfId="1" applyNumberFormat="1" applyFont="1" applyFill="1" applyBorder="1"/>
    <xf numFmtId="167" fontId="14" fillId="6" borderId="2" xfId="1" applyNumberFormat="1" applyFont="1" applyFill="1" applyBorder="1"/>
    <xf numFmtId="167" fontId="14" fillId="0" borderId="2" xfId="1" applyNumberFormat="1" applyFont="1" applyFill="1" applyBorder="1"/>
    <xf numFmtId="0" fontId="4" fillId="0" borderId="8" xfId="0" applyFont="1" applyBorder="1" applyAlignment="1">
      <alignment horizontal="center" vertical="center" wrapText="1"/>
    </xf>
    <xf numFmtId="164" fontId="7" fillId="4" borderId="8" xfId="0" applyNumberFormat="1" applyFont="1" applyFill="1" applyBorder="1"/>
    <xf numFmtId="9" fontId="0" fillId="0" borderId="0" xfId="3" applyFont="1"/>
    <xf numFmtId="164" fontId="7" fillId="5" borderId="2" xfId="0" applyNumberFormat="1" applyFont="1" applyFill="1" applyBorder="1"/>
    <xf numFmtId="164" fontId="7" fillId="6" borderId="2" xfId="0" applyNumberFormat="1" applyFont="1" applyFill="1" applyBorder="1"/>
    <xf numFmtId="9" fontId="4" fillId="0" borderId="2" xfId="3" applyFont="1" applyFill="1" applyBorder="1"/>
    <xf numFmtId="164" fontId="0" fillId="0" borderId="0" xfId="0" applyNumberFormat="1"/>
    <xf numFmtId="166" fontId="7" fillId="4" borderId="2" xfId="0" applyNumberFormat="1" applyFont="1" applyFill="1" applyBorder="1"/>
    <xf numFmtId="166" fontId="7" fillId="6" borderId="2" xfId="0" applyNumberFormat="1" applyFont="1" applyFill="1" applyBorder="1"/>
    <xf numFmtId="166" fontId="7" fillId="0" borderId="2" xfId="0" applyNumberFormat="1" applyFont="1" applyFill="1" applyBorder="1"/>
    <xf numFmtId="164" fontId="7" fillId="0" borderId="2" xfId="0" applyNumberFormat="1" applyFont="1" applyFill="1" applyBorder="1"/>
    <xf numFmtId="0" fontId="4" fillId="0" borderId="2" xfId="0" applyFont="1" applyBorder="1" applyAlignment="1">
      <alignment horizontal="center" vertical="center"/>
    </xf>
    <xf numFmtId="164" fontId="10" fillId="4" borderId="2" xfId="0" applyNumberFormat="1" applyFont="1" applyFill="1" applyBorder="1"/>
    <xf numFmtId="164" fontId="10" fillId="5" borderId="2" xfId="0" applyNumberFormat="1" applyFont="1" applyFill="1" applyBorder="1"/>
    <xf numFmtId="164" fontId="10" fillId="6" borderId="2" xfId="0" applyNumberFormat="1" applyFont="1" applyFill="1" applyBorder="1"/>
    <xf numFmtId="164" fontId="10" fillId="0" borderId="2" xfId="0" applyNumberFormat="1" applyFont="1" applyFill="1" applyBorder="1"/>
    <xf numFmtId="0" fontId="16" fillId="0" borderId="2" xfId="0" applyFont="1" applyBorder="1"/>
    <xf numFmtId="0" fontId="17" fillId="0" borderId="2" xfId="0" applyFont="1" applyBorder="1"/>
    <xf numFmtId="164" fontId="17" fillId="4" borderId="2" xfId="0" applyNumberFormat="1" applyFont="1" applyFill="1" applyBorder="1"/>
    <xf numFmtId="164" fontId="17" fillId="5" borderId="2" xfId="0" applyNumberFormat="1" applyFont="1" applyFill="1" applyBorder="1"/>
    <xf numFmtId="164" fontId="17" fillId="6" borderId="2" xfId="0" applyNumberFormat="1" applyFont="1" applyFill="1" applyBorder="1"/>
    <xf numFmtId="164" fontId="17" fillId="0" borderId="2" xfId="0" applyNumberFormat="1" applyFont="1" applyFill="1" applyBorder="1"/>
    <xf numFmtId="164" fontId="15" fillId="4" borderId="2" xfId="0" applyNumberFormat="1" applyFont="1" applyFill="1" applyBorder="1"/>
    <xf numFmtId="0" fontId="5" fillId="2" borderId="2" xfId="0" applyFont="1" applyFill="1" applyBorder="1" applyAlignment="1">
      <alignment horizontal="center"/>
    </xf>
    <xf numFmtId="0" fontId="5" fillId="2" borderId="2" xfId="0" applyFont="1" applyFill="1" applyBorder="1" applyAlignment="1">
      <alignment horizontal="center" vertical="center"/>
    </xf>
    <xf numFmtId="0" fontId="9" fillId="3" borderId="2" xfId="0" applyFont="1" applyFill="1" applyBorder="1" applyAlignment="1">
      <alignment horizontal="left"/>
    </xf>
    <xf numFmtId="0" fontId="4" fillId="0" borderId="2" xfId="0" applyFont="1" applyFill="1" applyBorder="1"/>
    <xf numFmtId="167" fontId="14" fillId="0" borderId="6" xfId="1" applyNumberFormat="1" applyFont="1" applyBorder="1"/>
    <xf numFmtId="167" fontId="14" fillId="4" borderId="6" xfId="1" applyNumberFormat="1" applyFont="1" applyFill="1" applyBorder="1"/>
    <xf numFmtId="9" fontId="5" fillId="4" borderId="2" xfId="3" applyFont="1" applyFill="1" applyBorder="1"/>
    <xf numFmtId="167" fontId="4" fillId="0" borderId="0" xfId="1" applyNumberFormat="1" applyFont="1" applyBorder="1"/>
    <xf numFmtId="0" fontId="4" fillId="0" borderId="0" xfId="0" applyFont="1" applyFill="1" applyBorder="1"/>
    <xf numFmtId="164" fontId="4" fillId="0" borderId="0" xfId="0" applyNumberFormat="1" applyFont="1" applyFill="1" applyBorder="1"/>
    <xf numFmtId="0" fontId="11" fillId="0" borderId="0" xfId="0" applyFont="1" applyFill="1" applyBorder="1"/>
    <xf numFmtId="0" fontId="4" fillId="0" borderId="0" xfId="0" applyFont="1"/>
    <xf numFmtId="167" fontId="4" fillId="0" borderId="0" xfId="0" applyNumberFormat="1" applyFont="1" applyFill="1" applyBorder="1"/>
    <xf numFmtId="9" fontId="4" fillId="0" borderId="0" xfId="3" applyFont="1" applyBorder="1"/>
    <xf numFmtId="164" fontId="4" fillId="0" borderId="0" xfId="0" applyNumberFormat="1" applyFont="1" applyBorder="1"/>
    <xf numFmtId="164" fontId="5" fillId="0" borderId="0" xfId="0" applyNumberFormat="1" applyFont="1" applyFill="1" applyBorder="1"/>
    <xf numFmtId="164" fontId="5" fillId="0" borderId="0" xfId="0" applyNumberFormat="1" applyFont="1" applyFill="1" applyBorder="1" applyAlignment="1">
      <alignment horizontal="left"/>
    </xf>
    <xf numFmtId="164" fontId="4" fillId="8" borderId="0" xfId="0" applyNumberFormat="1" applyFont="1" applyFill="1" applyBorder="1"/>
    <xf numFmtId="166" fontId="4" fillId="0" borderId="0" xfId="2" applyNumberFormat="1" applyFont="1" applyBorder="1"/>
    <xf numFmtId="10" fontId="4" fillId="0" borderId="0" xfId="3" applyNumberFormat="1" applyFont="1" applyFill="1" applyBorder="1"/>
    <xf numFmtId="10" fontId="4" fillId="0" borderId="0" xfId="3" applyNumberFormat="1" applyFont="1" applyBorder="1"/>
    <xf numFmtId="0" fontId="5" fillId="0" borderId="0" xfId="0" applyFont="1" applyBorder="1"/>
    <xf numFmtId="0" fontId="9" fillId="0" borderId="0" xfId="0" applyFont="1" applyFill="1" applyBorder="1"/>
    <xf numFmtId="167" fontId="4" fillId="0" borderId="0" xfId="1" applyNumberFormat="1" applyFont="1" applyFill="1" applyBorder="1"/>
    <xf numFmtId="0" fontId="0" fillId="0" borderId="0" xfId="0" applyFill="1" applyAlignment="1">
      <alignment horizontal="center"/>
    </xf>
    <xf numFmtId="0" fontId="4" fillId="0" borderId="0" xfId="0" applyFont="1" applyFill="1" applyAlignment="1">
      <alignment horizontal="center" vertical="center"/>
    </xf>
    <xf numFmtId="0" fontId="0" fillId="0" borderId="0" xfId="0" applyFill="1"/>
    <xf numFmtId="0" fontId="4" fillId="0" borderId="0" xfId="0" applyFont="1" applyFill="1"/>
    <xf numFmtId="164" fontId="4" fillId="0" borderId="0" xfId="0" applyNumberFormat="1" applyFont="1" applyFill="1"/>
    <xf numFmtId="44" fontId="4" fillId="0" borderId="0" xfId="2" applyFont="1" applyFill="1" applyAlignment="1">
      <alignment horizontal="center" vertical="center"/>
    </xf>
    <xf numFmtId="167" fontId="5" fillId="0" borderId="0" xfId="1" applyNumberFormat="1" applyFont="1" applyFill="1" applyBorder="1"/>
    <xf numFmtId="9" fontId="4" fillId="0" borderId="0" xfId="3" applyFont="1" applyFill="1" applyBorder="1"/>
    <xf numFmtId="0" fontId="5" fillId="0" borderId="0" xfId="0" applyFont="1" applyFill="1" applyBorder="1" applyAlignment="1">
      <alignment horizontal="right"/>
    </xf>
    <xf numFmtId="166" fontId="4" fillId="0" borderId="0" xfId="2" applyNumberFormat="1" applyFont="1" applyFill="1" applyBorder="1"/>
    <xf numFmtId="166" fontId="3" fillId="0" borderId="0" xfId="2" applyNumberFormat="1" applyFont="1" applyBorder="1"/>
    <xf numFmtId="14" fontId="4" fillId="0" borderId="0" xfId="0" applyNumberFormat="1" applyFont="1" applyBorder="1"/>
    <xf numFmtId="0" fontId="4" fillId="0" borderId="0" xfId="0" applyFont="1" applyBorder="1" applyAlignment="1">
      <alignment horizontal="center" wrapText="1"/>
    </xf>
    <xf numFmtId="0" fontId="4" fillId="0" borderId="0" xfId="0" applyFont="1" applyFill="1" applyBorder="1" applyAlignment="1">
      <alignment horizontal="center" wrapText="1"/>
    </xf>
    <xf numFmtId="0" fontId="4" fillId="0" borderId="0" xfId="0" applyFont="1" applyBorder="1" applyAlignment="1">
      <alignment horizontal="center"/>
    </xf>
    <xf numFmtId="14" fontId="8" fillId="8" borderId="1" xfId="0" applyNumberFormat="1" applyFont="1" applyFill="1" applyBorder="1" applyAlignment="1">
      <alignment horizontal="center"/>
    </xf>
    <xf numFmtId="0" fontId="8" fillId="0" borderId="0" xfId="0" applyFont="1" applyBorder="1" applyAlignment="1">
      <alignment horizontal="center" wrapText="1"/>
    </xf>
    <xf numFmtId="0" fontId="4" fillId="2" borderId="2" xfId="0" applyFont="1" applyFill="1" applyBorder="1"/>
    <xf numFmtId="0" fontId="4" fillId="2" borderId="5" xfId="0" applyFont="1" applyFill="1" applyBorder="1" applyAlignment="1">
      <alignment horizontal="center"/>
    </xf>
    <xf numFmtId="0" fontId="4" fillId="2" borderId="5" xfId="0" applyFont="1" applyFill="1" applyBorder="1"/>
    <xf numFmtId="164" fontId="4" fillId="0" borderId="2" xfId="0" applyNumberFormat="1" applyFont="1" applyBorder="1"/>
    <xf numFmtId="166" fontId="4" fillId="9" borderId="2" xfId="2" applyNumberFormat="1" applyFont="1" applyFill="1" applyBorder="1"/>
    <xf numFmtId="164" fontId="4" fillId="9" borderId="2" xfId="0" applyNumberFormat="1" applyFont="1" applyFill="1" applyBorder="1"/>
    <xf numFmtId="164" fontId="11" fillId="0" borderId="2" xfId="0" applyNumberFormat="1" applyFont="1" applyFill="1" applyBorder="1"/>
    <xf numFmtId="164" fontId="9" fillId="0" borderId="2" xfId="0" applyNumberFormat="1" applyFont="1" applyBorder="1"/>
    <xf numFmtId="166" fontId="9" fillId="9" borderId="2" xfId="2" applyNumberFormat="1" applyFont="1" applyFill="1" applyBorder="1"/>
    <xf numFmtId="164" fontId="9" fillId="9" borderId="2" xfId="0" applyNumberFormat="1" applyFont="1" applyFill="1" applyBorder="1"/>
    <xf numFmtId="0" fontId="5" fillId="7" borderId="4" xfId="0" applyNumberFormat="1" applyFont="1" applyFill="1" applyBorder="1" applyAlignment="1">
      <alignment horizontal="left"/>
    </xf>
    <xf numFmtId="0" fontId="5" fillId="7" borderId="5" xfId="0" applyNumberFormat="1" applyFont="1" applyFill="1" applyBorder="1" applyAlignment="1">
      <alignment horizontal="left"/>
    </xf>
    <xf numFmtId="164" fontId="7" fillId="0" borderId="2" xfId="0" applyNumberFormat="1" applyFont="1" applyBorder="1"/>
    <xf numFmtId="166" fontId="7" fillId="0" borderId="2" xfId="0" applyNumberFormat="1" applyFont="1" applyBorder="1"/>
    <xf numFmtId="166" fontId="7" fillId="9" borderId="2" xfId="2" applyNumberFormat="1" applyFont="1" applyFill="1" applyBorder="1"/>
    <xf numFmtId="166" fontId="7" fillId="9" borderId="2" xfId="0" applyNumberFormat="1" applyFont="1" applyFill="1" applyBorder="1"/>
    <xf numFmtId="166" fontId="4" fillId="0" borderId="2" xfId="0" applyNumberFormat="1" applyFont="1" applyBorder="1"/>
    <xf numFmtId="166" fontId="4" fillId="9" borderId="2" xfId="0" applyNumberFormat="1" applyFont="1" applyFill="1" applyBorder="1"/>
    <xf numFmtId="164" fontId="13" fillId="0" borderId="2" xfId="0" applyNumberFormat="1" applyFont="1" applyBorder="1"/>
    <xf numFmtId="165" fontId="13" fillId="0" borderId="2" xfId="0" applyNumberFormat="1" applyFont="1" applyFill="1" applyBorder="1"/>
    <xf numFmtId="166" fontId="13" fillId="9" borderId="2" xfId="2" applyNumberFormat="1" applyFont="1" applyFill="1" applyBorder="1"/>
    <xf numFmtId="165" fontId="13" fillId="9" borderId="2" xfId="0" applyNumberFormat="1" applyFont="1" applyFill="1" applyBorder="1"/>
    <xf numFmtId="164" fontId="5" fillId="9" borderId="2" xfId="0" applyNumberFormat="1" applyFont="1" applyFill="1" applyBorder="1"/>
    <xf numFmtId="165" fontId="13" fillId="6" borderId="2" xfId="0" applyNumberFormat="1" applyFont="1" applyFill="1" applyBorder="1"/>
    <xf numFmtId="164" fontId="13" fillId="0" borderId="2" xfId="0" applyNumberFormat="1" applyFont="1" applyFill="1" applyBorder="1"/>
    <xf numFmtId="164" fontId="14" fillId="0" borderId="2" xfId="0" applyNumberFormat="1" applyFont="1" applyBorder="1"/>
    <xf numFmtId="165" fontId="14" fillId="0" borderId="2" xfId="0" applyNumberFormat="1" applyFont="1" applyFill="1" applyBorder="1"/>
    <xf numFmtId="166" fontId="14" fillId="9" borderId="2" xfId="2" applyNumberFormat="1" applyFont="1" applyFill="1" applyBorder="1"/>
    <xf numFmtId="165" fontId="14" fillId="9" borderId="2" xfId="0" applyNumberFormat="1" applyFont="1" applyFill="1" applyBorder="1"/>
    <xf numFmtId="164" fontId="4" fillId="4" borderId="9" xfId="0" applyNumberFormat="1" applyFont="1" applyFill="1" applyBorder="1"/>
    <xf numFmtId="166" fontId="4" fillId="9" borderId="5" xfId="2" applyNumberFormat="1" applyFont="1" applyFill="1" applyBorder="1"/>
    <xf numFmtId="164" fontId="4" fillId="0" borderId="5" xfId="0" applyNumberFormat="1" applyFont="1" applyBorder="1"/>
    <xf numFmtId="164" fontId="4" fillId="4" borderId="5" xfId="0" applyNumberFormat="1" applyFont="1" applyFill="1" applyBorder="1"/>
    <xf numFmtId="9" fontId="4" fillId="0" borderId="2" xfId="3" applyFont="1" applyBorder="1"/>
    <xf numFmtId="166" fontId="5" fillId="9" borderId="2" xfId="2" applyNumberFormat="1" applyFont="1" applyFill="1" applyBorder="1"/>
    <xf numFmtId="164" fontId="5" fillId="0" borderId="2" xfId="0" applyNumberFormat="1" applyFont="1" applyBorder="1"/>
    <xf numFmtId="165" fontId="7" fillId="4" borderId="2" xfId="0" applyNumberFormat="1" applyFont="1" applyFill="1" applyBorder="1"/>
    <xf numFmtId="165" fontId="7" fillId="9" borderId="2" xfId="0" applyNumberFormat="1" applyFont="1" applyFill="1" applyBorder="1"/>
    <xf numFmtId="166" fontId="4" fillId="4" borderId="2" xfId="0" applyNumberFormat="1" applyFont="1" applyFill="1" applyBorder="1"/>
    <xf numFmtId="166" fontId="4" fillId="5" borderId="2" xfId="0" applyNumberFormat="1" applyFont="1" applyFill="1" applyBorder="1"/>
    <xf numFmtId="164" fontId="13" fillId="9" borderId="2" xfId="0" applyNumberFormat="1" applyFont="1" applyFill="1" applyBorder="1"/>
    <xf numFmtId="167" fontId="14" fillId="9" borderId="2" xfId="1" applyNumberFormat="1" applyFont="1" applyFill="1" applyBorder="1"/>
    <xf numFmtId="166" fontId="7" fillId="5" borderId="2" xfId="0" applyNumberFormat="1" applyFont="1" applyFill="1" applyBorder="1"/>
    <xf numFmtId="164" fontId="7" fillId="0" borderId="8" xfId="0" applyNumberFormat="1" applyFont="1" applyFill="1" applyBorder="1"/>
    <xf numFmtId="164" fontId="13" fillId="10" borderId="2" xfId="0" applyNumberFormat="1" applyFont="1" applyFill="1" applyBorder="1"/>
    <xf numFmtId="166" fontId="10" fillId="4" borderId="2" xfId="0" applyNumberFormat="1" applyFont="1" applyFill="1" applyBorder="1"/>
    <xf numFmtId="166" fontId="10" fillId="9" borderId="2" xfId="2" applyNumberFormat="1" applyFont="1" applyFill="1" applyBorder="1"/>
    <xf numFmtId="166" fontId="10" fillId="0" borderId="2" xfId="0" applyNumberFormat="1" applyFont="1" applyBorder="1"/>
    <xf numFmtId="166" fontId="10" fillId="5" borderId="2" xfId="0" applyNumberFormat="1" applyFont="1" applyFill="1" applyBorder="1"/>
    <xf numFmtId="166" fontId="10" fillId="9" borderId="2" xfId="0" applyNumberFormat="1" applyFont="1" applyFill="1" applyBorder="1"/>
    <xf numFmtId="166" fontId="10" fillId="6" borderId="2" xfId="0" applyNumberFormat="1" applyFont="1" applyFill="1" applyBorder="1"/>
    <xf numFmtId="42" fontId="13" fillId="4" borderId="2" xfId="0" applyNumberFormat="1" applyFont="1" applyFill="1" applyBorder="1"/>
    <xf numFmtId="42" fontId="13" fillId="0" borderId="2" xfId="0" applyNumberFormat="1" applyFont="1" applyFill="1" applyBorder="1"/>
    <xf numFmtId="42" fontId="13" fillId="5" borderId="2" xfId="0" applyNumberFormat="1" applyFont="1" applyFill="1" applyBorder="1"/>
    <xf numFmtId="42" fontId="13" fillId="9" borderId="2" xfId="0" applyNumberFormat="1" applyFont="1" applyFill="1" applyBorder="1"/>
    <xf numFmtId="42" fontId="13" fillId="6" borderId="2" xfId="0" applyNumberFormat="1" applyFont="1" applyFill="1" applyBorder="1"/>
    <xf numFmtId="42" fontId="13" fillId="0" borderId="2" xfId="0" applyNumberFormat="1" applyFont="1" applyBorder="1"/>
    <xf numFmtId="164" fontId="7" fillId="9" borderId="2" xfId="0" applyNumberFormat="1" applyFont="1" applyFill="1" applyBorder="1"/>
    <xf numFmtId="164" fontId="10" fillId="9" borderId="2" xfId="0" applyNumberFormat="1" applyFont="1" applyFill="1" applyBorder="1"/>
    <xf numFmtId="0" fontId="9" fillId="4" borderId="2" xfId="0" applyFont="1" applyFill="1" applyBorder="1"/>
    <xf numFmtId="9" fontId="7" fillId="0" borderId="2" xfId="3" applyFont="1" applyBorder="1"/>
    <xf numFmtId="0" fontId="4" fillId="4" borderId="2" xfId="0" applyFont="1" applyFill="1" applyBorder="1"/>
    <xf numFmtId="0" fontId="4" fillId="9" borderId="2" xfId="0" applyFont="1" applyFill="1" applyBorder="1"/>
    <xf numFmtId="165" fontId="10" fillId="4" borderId="2" xfId="0" applyNumberFormat="1" applyFont="1" applyFill="1" applyBorder="1"/>
    <xf numFmtId="165" fontId="10" fillId="0" borderId="2" xfId="0" applyNumberFormat="1" applyFont="1" applyFill="1" applyBorder="1"/>
    <xf numFmtId="165" fontId="10" fillId="9" borderId="2" xfId="0" applyNumberFormat="1" applyFont="1" applyFill="1" applyBorder="1"/>
    <xf numFmtId="0" fontId="5" fillId="9" borderId="2" xfId="0" applyNumberFormat="1" applyFont="1" applyFill="1" applyBorder="1" applyAlignment="1">
      <alignment horizontal="left"/>
    </xf>
    <xf numFmtId="0" fontId="4" fillId="5" borderId="2" xfId="0" applyFont="1" applyFill="1" applyBorder="1"/>
    <xf numFmtId="165" fontId="10" fillId="5" borderId="2" xfId="0" applyNumberFormat="1" applyFont="1" applyFill="1" applyBorder="1"/>
    <xf numFmtId="0" fontId="5" fillId="4" borderId="2" xfId="0" applyFont="1" applyFill="1" applyBorder="1"/>
    <xf numFmtId="0" fontId="5" fillId="5" borderId="2" xfId="0" applyFont="1" applyFill="1" applyBorder="1"/>
    <xf numFmtId="0" fontId="5" fillId="9" borderId="2" xfId="0" applyFont="1" applyFill="1" applyBorder="1"/>
    <xf numFmtId="164" fontId="17" fillId="0" borderId="2" xfId="0" applyNumberFormat="1" applyFont="1" applyBorder="1"/>
    <xf numFmtId="164" fontId="15" fillId="5" borderId="2" xfId="0" applyNumberFormat="1" applyFont="1" applyFill="1" applyBorder="1"/>
    <xf numFmtId="164" fontId="15" fillId="0" borderId="2" xfId="0" applyNumberFormat="1" applyFont="1" applyFill="1" applyBorder="1"/>
    <xf numFmtId="164" fontId="4" fillId="8" borderId="2" xfId="0" applyNumberFormat="1" applyFont="1" applyFill="1" applyBorder="1"/>
    <xf numFmtId="0" fontId="5" fillId="0" borderId="2" xfId="0" applyFont="1" applyFill="1" applyBorder="1"/>
    <xf numFmtId="166" fontId="5" fillId="0" borderId="2" xfId="2" applyNumberFormat="1" applyFont="1" applyFill="1" applyBorder="1"/>
    <xf numFmtId="166" fontId="14" fillId="9" borderId="6" xfId="2" applyNumberFormat="1" applyFont="1" applyFill="1" applyBorder="1"/>
    <xf numFmtId="167" fontId="14" fillId="5" borderId="6" xfId="1" applyNumberFormat="1" applyFont="1" applyFill="1" applyBorder="1"/>
    <xf numFmtId="167" fontId="14" fillId="9" borderId="6" xfId="1" applyNumberFormat="1" applyFont="1" applyFill="1" applyBorder="1"/>
    <xf numFmtId="167" fontId="14" fillId="0" borderId="6" xfId="1" applyNumberFormat="1" applyFont="1" applyFill="1" applyBorder="1"/>
    <xf numFmtId="167" fontId="14" fillId="6" borderId="6" xfId="1" applyNumberFormat="1" applyFont="1" applyFill="1" applyBorder="1"/>
    <xf numFmtId="166" fontId="5" fillId="0" borderId="2" xfId="0" applyNumberFormat="1" applyFont="1" applyBorder="1"/>
    <xf numFmtId="9" fontId="5" fillId="0" borderId="2" xfId="3" applyFont="1" applyFill="1" applyBorder="1"/>
    <xf numFmtId="166" fontId="4" fillId="0" borderId="0" xfId="0" applyNumberFormat="1" applyFont="1" applyBorder="1"/>
    <xf numFmtId="0" fontId="4" fillId="8" borderId="0" xfId="0" applyFont="1" applyFill="1" applyBorder="1"/>
    <xf numFmtId="6" fontId="4" fillId="0" borderId="0" xfId="0" applyNumberFormat="1" applyFont="1" applyBorder="1"/>
    <xf numFmtId="168" fontId="4" fillId="0" borderId="0" xfId="3" applyNumberFormat="1" applyFont="1" applyBorder="1"/>
    <xf numFmtId="166" fontId="5" fillId="0" borderId="0" xfId="2" applyNumberFormat="1" applyFont="1" applyBorder="1"/>
    <xf numFmtId="167" fontId="5" fillId="0" borderId="0" xfId="1" applyNumberFormat="1" applyFont="1" applyBorder="1" applyAlignment="1">
      <alignment horizontal="center"/>
    </xf>
    <xf numFmtId="0" fontId="18" fillId="0" borderId="0" xfId="4" applyAlignment="1"/>
    <xf numFmtId="44" fontId="18" fillId="11" borderId="0" xfId="4" applyNumberFormat="1" applyFill="1" applyAlignment="1"/>
    <xf numFmtId="166" fontId="4" fillId="0" borderId="10" xfId="2" applyNumberFormat="1" applyFont="1" applyBorder="1"/>
    <xf numFmtId="166" fontId="4" fillId="0" borderId="11" xfId="2" applyNumberFormat="1" applyFont="1" applyBorder="1"/>
    <xf numFmtId="166" fontId="4" fillId="0" borderId="12" xfId="2" applyNumberFormat="1" applyFont="1" applyBorder="1"/>
    <xf numFmtId="10" fontId="5" fillId="0" borderId="0" xfId="0" applyNumberFormat="1" applyFont="1" applyBorder="1"/>
    <xf numFmtId="10" fontId="4" fillId="0" borderId="0" xfId="0" applyNumberFormat="1" applyFont="1" applyBorder="1"/>
    <xf numFmtId="166" fontId="4" fillId="0" borderId="0" xfId="2" applyNumberFormat="1" applyFont="1"/>
    <xf numFmtId="14" fontId="4" fillId="0" borderId="0" xfId="0" applyNumberFormat="1" applyFont="1" applyBorder="1" applyAlignment="1">
      <alignment horizontal="center"/>
    </xf>
    <xf numFmtId="0" fontId="5" fillId="7" borderId="2" xfId="0" applyNumberFormat="1" applyFont="1" applyFill="1" applyBorder="1" applyAlignment="1">
      <alignment horizontal="left"/>
    </xf>
    <xf numFmtId="0" fontId="4" fillId="2" borderId="5" xfId="0" applyFont="1" applyFill="1" applyBorder="1" applyAlignment="1">
      <alignment horizontal="center"/>
    </xf>
    <xf numFmtId="0" fontId="5" fillId="2" borderId="5" xfId="0" applyFont="1" applyFill="1" applyBorder="1" applyAlignment="1">
      <alignment horizontal="center"/>
    </xf>
    <xf numFmtId="0" fontId="9" fillId="2" borderId="2" xfId="0" applyFont="1" applyFill="1" applyBorder="1"/>
    <xf numFmtId="10" fontId="5" fillId="2" borderId="2" xfId="0" applyNumberFormat="1" applyFont="1" applyFill="1" applyBorder="1" applyAlignment="1">
      <alignment horizontal="center" wrapText="1"/>
    </xf>
    <xf numFmtId="0" fontId="4" fillId="0" borderId="0" xfId="0" applyFont="1" applyBorder="1" applyAlignment="1">
      <alignment horizontal="left"/>
    </xf>
    <xf numFmtId="0" fontId="4" fillId="0" borderId="0" xfId="1" applyNumberFormat="1" applyFont="1" applyBorder="1" applyAlignment="1">
      <alignment horizontal="left"/>
    </xf>
    <xf numFmtId="164" fontId="4" fillId="0" borderId="0" xfId="0" applyNumberFormat="1" applyFont="1"/>
    <xf numFmtId="0" fontId="4" fillId="0" borderId="0" xfId="0" applyNumberFormat="1" applyFont="1" applyBorder="1"/>
    <xf numFmtId="164" fontId="5" fillId="0" borderId="0" xfId="0" applyNumberFormat="1" applyFont="1" applyBorder="1"/>
    <xf numFmtId="0" fontId="10" fillId="2" borderId="2" xfId="0" applyFont="1" applyFill="1" applyBorder="1" applyAlignment="1">
      <alignment horizontal="center" vertical="center"/>
    </xf>
    <xf numFmtId="0" fontId="5" fillId="2" borderId="5" xfId="0" applyFont="1" applyFill="1" applyBorder="1"/>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Border="1" applyAlignment="1">
      <alignment horizontal="center" vertical="top" wrapText="1"/>
    </xf>
    <xf numFmtId="14" fontId="4" fillId="0" borderId="0" xfId="0" applyNumberFormat="1" applyFont="1" applyBorder="1" applyAlignment="1">
      <alignment horizontal="center"/>
    </xf>
    <xf numFmtId="0" fontId="2" fillId="0" borderId="0" xfId="0" applyFont="1" applyBorder="1" applyAlignment="1">
      <alignment horizontal="center"/>
    </xf>
    <xf numFmtId="166" fontId="7" fillId="0" borderId="6" xfId="0" applyNumberFormat="1" applyFont="1" applyFill="1" applyBorder="1" applyAlignment="1">
      <alignment horizontal="center" vertical="top" wrapText="1"/>
    </xf>
    <xf numFmtId="166" fontId="7" fillId="0" borderId="7" xfId="0" applyNumberFormat="1" applyFont="1" applyFill="1" applyBorder="1" applyAlignment="1">
      <alignment horizontal="center" vertical="top" wrapText="1"/>
    </xf>
    <xf numFmtId="166" fontId="7" fillId="0" borderId="8" xfId="0" applyNumberFormat="1" applyFont="1" applyFill="1" applyBorder="1" applyAlignment="1">
      <alignment horizontal="center" vertical="top" wrapText="1"/>
    </xf>
    <xf numFmtId="0" fontId="7" fillId="0" borderId="6" xfId="0" applyNumberFormat="1" applyFont="1" applyFill="1" applyBorder="1" applyAlignment="1">
      <alignment horizontal="center" vertical="top" wrapText="1"/>
    </xf>
    <xf numFmtId="0" fontId="7" fillId="0" borderId="7" xfId="0" applyNumberFormat="1" applyFont="1" applyFill="1" applyBorder="1" applyAlignment="1">
      <alignment horizontal="center" vertical="top" wrapText="1"/>
    </xf>
    <xf numFmtId="0" fontId="7" fillId="0" borderId="8" xfId="0" applyNumberFormat="1" applyFont="1" applyFill="1" applyBorder="1" applyAlignment="1">
      <alignment horizontal="center" vertical="top" wrapText="1"/>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7" borderId="2" xfId="0" applyNumberFormat="1" applyFont="1" applyFill="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inanci&#235;le%20Administratie\F&amp;C\Jaarplanning%202008\herziene%20begroting%202008\herziene%20begroting%202008%20versie%205%20herverdee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20schijf%20Documents%20Hans%20C/Country%20prog%20MAP%20SP%20PP3/Kosts%20per%20country%20programme/Mozambique%20overview%20office%20running%20costs%20and%20staf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broeze/Documents/NIMD/Uurtarieven%20input/Uurtarieven%20en%20dagtarieven%20A%20en%20B%20per%20medewerker%20fina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onoren%20(ODR-Bureau's)\EU\02.contracten\02.azie\154338%20CSO%20Indonesia_17%20SPEAK\2.%20Contract\Project%20Wizard%202016-02sep17%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Financi&#235;le%20Administratie\F&amp;C\2020%20-%20Administration\Audit\Twinfield%20Dump.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dijkstra/AppData/Local/Microsoft/Windows/INetCache/Content.Outlook/2LRTSPFN/Budget%20KSR%20DfS-WD-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groting 2008, nieuwe vorm"/>
      <sheetName val="toerekening naar programma"/>
      <sheetName val="salariskosten per categorie"/>
      <sheetName val="- begroting 2008"/>
      <sheetName val="kortingen"/>
      <sheetName val="- 3.1 WARP"/>
      <sheetName val="- 3.2 Ghana"/>
      <sheetName val="- 3.3 Mali"/>
      <sheetName val="- 3.4 ESARP"/>
      <sheetName val="- 3.5 Kenya"/>
      <sheetName val="- 3.6 Malawi"/>
      <sheetName val="- 3.7 Mozambique"/>
      <sheetName val="- 3.8 Tanzania"/>
      <sheetName val="- 3.9 South Africa"/>
      <sheetName val="- 3.10 Zambia"/>
      <sheetName val="- 3.11 Zimbabwe"/>
      <sheetName val="- 4.2 Indonesia"/>
      <sheetName val="- 4.3 Georgia"/>
      <sheetName val="- 4.5 Afghanistan"/>
      <sheetName val="- 4.6 Burundi"/>
      <sheetName val="- 5.1 LARP"/>
      <sheetName val="- 5.2 M&amp;P"/>
      <sheetName val="- 5.3 Bolivia"/>
      <sheetName val="- 5.4 Ecuador"/>
      <sheetName val="- 5.5 Guatemala"/>
      <sheetName val="- 5.6 Nicaragua"/>
      <sheetName val="- 5.7 Suriname"/>
      <sheetName val="- 6 Network Activities"/>
      <sheetName val="- 7 Institutional Capacity"/>
    </sheetNames>
    <sheetDataSet>
      <sheetData sheetId="0"/>
      <sheetData sheetId="1"/>
      <sheetData sheetId="2"/>
      <sheetData sheetId="3"/>
      <sheetData sheetId="4"/>
      <sheetData sheetId="5"/>
      <sheetData sheetId="6"/>
      <sheetData sheetId="7"/>
      <sheetData sheetId="8"/>
      <sheetData sheetId="9"/>
      <sheetData sheetId="10"/>
      <sheetData sheetId="11">
        <row r="2">
          <cell r="B2" t="str">
            <v>General objectives &amp; Programme specific objectives</v>
          </cell>
          <cell r="C2" t="str">
            <v>Expected results/outcomes</v>
          </cell>
          <cell r="D2" t="str">
            <v>Performance indicators</v>
          </cell>
          <cell r="E2" t="str">
            <v>Activities</v>
          </cell>
          <cell r="F2" t="str">
            <v>Budget through NIMD accounts</v>
          </cell>
          <cell r="H2" t="str">
            <v>Additional funding by others not through NIMD accounts</v>
          </cell>
        </row>
        <row r="3">
          <cell r="B3" t="str">
            <v>Overarching objective: Improved Multiparty Democracy</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Transactions"/>
      <sheetName val="CCB"/>
      <sheetName val="CCT"/>
      <sheetName val="CCTPivot"/>
      <sheetName val="Date_Lup"/>
      <sheetName val="Ledger Transaction Details"/>
      <sheetName val="Lookup"/>
      <sheetName val="Instructions"/>
      <sheetName val="MENU"/>
      <sheetName val="MissingBudTrans"/>
      <sheetName val="Details Mozambique Office"/>
    </sheetNames>
    <sheetDataSet>
      <sheetData sheetId="0"/>
      <sheetData sheetId="1"/>
      <sheetData sheetId="2"/>
      <sheetData sheetId="3"/>
      <sheetData sheetId="4"/>
      <sheetData sheetId="5"/>
      <sheetData sheetId="6">
        <row r="24">
          <cell r="D24">
            <v>22441220.279999997</v>
          </cell>
        </row>
      </sheetData>
      <sheetData sheetId="7"/>
      <sheetData sheetId="8">
        <row r="1">
          <cell r="A1" t="str">
            <v>December 2014</v>
          </cell>
        </row>
        <row r="3">
          <cell r="A3">
            <v>12</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 vs flexibel"/>
      <sheetName val="dekkingsgraad"/>
      <sheetName val="uur en dagtarieven A en B"/>
      <sheetName val="aantal productieve uren p. jaar"/>
      <sheetName val="Salaristabel"/>
      <sheetName val="begroting 2017 kosten"/>
    </sheetNames>
    <sheetDataSet>
      <sheetData sheetId="0"/>
      <sheetData sheetId="1"/>
      <sheetData sheetId="2"/>
      <sheetData sheetId="3"/>
      <sheetData sheetId="4">
        <row r="3">
          <cell r="C3" t="str">
            <v>Trede00</v>
          </cell>
          <cell r="D3" t="str">
            <v>Trede01</v>
          </cell>
          <cell r="E3" t="str">
            <v>Trede02</v>
          </cell>
          <cell r="F3" t="str">
            <v>Trede03</v>
          </cell>
          <cell r="G3" t="str">
            <v>Trede04</v>
          </cell>
          <cell r="H3" t="str">
            <v>Trede05</v>
          </cell>
          <cell r="I3" t="str">
            <v>Trede06</v>
          </cell>
          <cell r="J3" t="str">
            <v>Trede07</v>
          </cell>
          <cell r="K3" t="str">
            <v>Trede08</v>
          </cell>
          <cell r="L3" t="str">
            <v>Trede09</v>
          </cell>
          <cell r="M3" t="str">
            <v>Trede10</v>
          </cell>
          <cell r="N3" t="str">
            <v>Trede11</v>
          </cell>
          <cell r="O3" t="str">
            <v>Trede12</v>
          </cell>
          <cell r="P3" t="str">
            <v>Trede13</v>
          </cell>
        </row>
        <row r="4">
          <cell r="A4" t="str">
            <v>Minimum</v>
          </cell>
        </row>
        <row r="5">
          <cell r="A5" t="str">
            <v>Schaal01</v>
          </cell>
        </row>
        <row r="6">
          <cell r="A6" t="str">
            <v>Schaal02</v>
          </cell>
        </row>
        <row r="7">
          <cell r="A7" t="str">
            <v>Schaal03</v>
          </cell>
        </row>
        <row r="8">
          <cell r="A8" t="str">
            <v>Schaal04</v>
          </cell>
        </row>
        <row r="9">
          <cell r="A9" t="str">
            <v>Schaal05</v>
          </cell>
        </row>
        <row r="10">
          <cell r="A10" t="str">
            <v>Schaal06</v>
          </cell>
        </row>
        <row r="11">
          <cell r="A11" t="str">
            <v>Schaal07</v>
          </cell>
        </row>
        <row r="12">
          <cell r="A12" t="str">
            <v>Schaal08</v>
          </cell>
        </row>
        <row r="13">
          <cell r="A13" t="str">
            <v>Schaal09</v>
          </cell>
        </row>
        <row r="14">
          <cell r="A14" t="str">
            <v>Schaal10</v>
          </cell>
        </row>
        <row r="15">
          <cell r="A15" t="str">
            <v>Schaal11</v>
          </cell>
        </row>
        <row r="16">
          <cell r="A16" t="str">
            <v>Schaal12</v>
          </cell>
        </row>
        <row r="17">
          <cell r="A17" t="str">
            <v>Schaal13</v>
          </cell>
        </row>
        <row r="18">
          <cell r="A18" t="str">
            <v>Schaal14</v>
          </cell>
        </row>
        <row r="19">
          <cell r="A19" t="str">
            <v>Schaal15</v>
          </cell>
        </row>
        <row r="20">
          <cell r="A20" t="str">
            <v>Schaal16</v>
          </cell>
        </row>
        <row r="21">
          <cell r="A21" t="str">
            <v>Schaal17</v>
          </cell>
        </row>
        <row r="22">
          <cell r="A22" t="str">
            <v>Schaal18</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days"/>
      <sheetName val="Instruction Sheet"/>
      <sheetName val="Budget"/>
      <sheetName val="1. Budget Hivos "/>
      <sheetName val="Pivot Budget"/>
      <sheetName val="Support sheet"/>
      <sheetName val="Regranting"/>
      <sheetName val="Sheet5"/>
    </sheetNames>
    <sheetDataSet>
      <sheetData sheetId="0"/>
      <sheetData sheetId="1"/>
      <sheetData sheetId="2"/>
      <sheetData sheetId="3"/>
      <sheetData sheetId="4"/>
      <sheetData sheetId="5">
        <row r="87">
          <cell r="A87" t="str">
            <v>In progress</v>
          </cell>
        </row>
        <row r="88">
          <cell r="A88" t="str">
            <v>Completed</v>
          </cell>
        </row>
      </sheetData>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
      <sheetName val="Result per donor"/>
      <sheetName val="Result"/>
      <sheetName val="Balans"/>
      <sheetName val="DfS"/>
      <sheetName val="SP"/>
      <sheetName val="Sheet1"/>
      <sheetName val="TwinCube"/>
      <sheetName val="TwinCube data"/>
      <sheetName val="Twinfield Dum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personeel"/>
      <sheetName val="DFS Activity Plan - Oct 17"/>
      <sheetName val="Budget 2018"/>
      <sheetName val="MYR 2017 intern DfS"/>
      <sheetName val="samenvatting 2017"/>
      <sheetName val="internal budget 2017"/>
      <sheetName val="colombia"/>
      <sheetName val="jordan"/>
      <sheetName val="lebanon"/>
      <sheetName val="Tunesie"/>
      <sheetName val="Burundi"/>
      <sheetName val="Ukrain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6"/>
  <sheetViews>
    <sheetView showGridLines="0" tabSelected="1" zoomScale="70" zoomScaleNormal="70" zoomScaleSheetLayoutView="70" workbookViewId="0">
      <pane xSplit="3" ySplit="7" topLeftCell="D8" activePane="bottomRight" state="frozen"/>
      <selection pane="topRight" activeCell="D1" sqref="D1"/>
      <selection pane="bottomLeft" activeCell="A8" sqref="A8"/>
      <selection pane="bottomRight" activeCell="D8" sqref="D8"/>
    </sheetView>
  </sheetViews>
  <sheetFormatPr defaultRowHeight="18" x14ac:dyDescent="0.25"/>
  <cols>
    <col min="1" max="1" width="10" style="114" customWidth="1"/>
    <col min="2" max="2" width="17.5703125" style="114" bestFit="1" customWidth="1"/>
    <col min="3" max="3" width="28.5703125" style="114" customWidth="1"/>
    <col min="4" max="4" width="22.42578125" style="114" bestFit="1" customWidth="1"/>
    <col min="5" max="6" width="20.140625" style="114" customWidth="1"/>
    <col min="7" max="7" width="22.28515625" style="114" customWidth="1"/>
    <col min="8" max="8" width="2" style="114" customWidth="1"/>
    <col min="9" max="9" width="18.5703125" style="114" customWidth="1"/>
    <col min="10" max="10" width="18.5703125" style="114" bestFit="1" customWidth="1"/>
    <col min="11" max="11" width="11.28515625" style="3" bestFit="1" customWidth="1"/>
    <col min="12" max="12" width="87.140625" style="4" customWidth="1"/>
    <col min="14" max="14" width="11" bestFit="1" customWidth="1"/>
    <col min="16" max="16" width="11.5703125" bestFit="1" customWidth="1"/>
  </cols>
  <sheetData>
    <row r="1" spans="1:12" ht="26.25" x14ac:dyDescent="0.4">
      <c r="A1" s="1" t="s">
        <v>0</v>
      </c>
      <c r="B1" s="2"/>
      <c r="C1" s="2"/>
      <c r="D1" s="2"/>
      <c r="E1" s="2"/>
      <c r="F1" s="2"/>
      <c r="G1" s="2"/>
      <c r="H1" s="2"/>
      <c r="I1" s="2"/>
      <c r="J1" s="2"/>
    </row>
    <row r="2" spans="1:12" ht="26.25" x14ac:dyDescent="0.4">
      <c r="A2" s="1"/>
      <c r="B2" s="2"/>
      <c r="C2" s="2"/>
      <c r="D2" s="2"/>
      <c r="E2" s="2"/>
      <c r="F2" s="2"/>
      <c r="G2" s="2"/>
      <c r="H2" s="2"/>
      <c r="I2" s="2"/>
      <c r="J2" s="2"/>
    </row>
    <row r="3" spans="1:12" ht="26.25" x14ac:dyDescent="0.4">
      <c r="A3" s="265"/>
      <c r="B3" s="265"/>
      <c r="C3" s="5"/>
      <c r="D3" s="266" t="s">
        <v>1</v>
      </c>
      <c r="E3" s="266"/>
      <c r="F3" s="266"/>
      <c r="G3" s="266"/>
      <c r="H3" s="6"/>
      <c r="I3" s="266" t="s">
        <v>2</v>
      </c>
      <c r="J3" s="266"/>
      <c r="K3" s="7"/>
    </row>
    <row r="4" spans="1:12" ht="12" customHeight="1" x14ac:dyDescent="0.4">
      <c r="A4" s="8"/>
      <c r="B4" s="8"/>
      <c r="C4" s="5"/>
      <c r="D4" s="9"/>
      <c r="E4" s="9"/>
      <c r="F4" s="9"/>
      <c r="G4" s="9"/>
      <c r="H4" s="6"/>
      <c r="I4" s="9"/>
      <c r="J4" s="9"/>
      <c r="K4" s="7"/>
    </row>
    <row r="5" spans="1:12" x14ac:dyDescent="0.25">
      <c r="A5" s="10"/>
      <c r="B5" s="6"/>
      <c r="C5" s="6"/>
      <c r="D5" s="8">
        <v>42300</v>
      </c>
      <c r="E5" s="8">
        <v>43216</v>
      </c>
      <c r="F5" s="8">
        <v>43770</v>
      </c>
      <c r="G5" s="11">
        <v>44018</v>
      </c>
      <c r="H5" s="12"/>
      <c r="I5" s="12"/>
      <c r="J5" s="12"/>
      <c r="K5" s="12"/>
      <c r="L5" s="13"/>
    </row>
    <row r="6" spans="1:12" x14ac:dyDescent="0.25">
      <c r="A6" s="14" t="s">
        <v>3</v>
      </c>
      <c r="B6" s="14"/>
      <c r="C6" s="14"/>
      <c r="D6" s="273">
        <v>2020</v>
      </c>
      <c r="E6" s="274"/>
      <c r="F6" s="274"/>
      <c r="G6" s="274"/>
      <c r="H6" s="274"/>
      <c r="I6" s="274"/>
      <c r="J6" s="274"/>
      <c r="K6" s="274"/>
      <c r="L6" s="275"/>
    </row>
    <row r="7" spans="1:12" ht="18.75" x14ac:dyDescent="0.3">
      <c r="A7" s="247"/>
      <c r="B7" s="247"/>
      <c r="C7" s="247"/>
      <c r="D7" s="103" t="s">
        <v>5</v>
      </c>
      <c r="E7" s="103" t="s">
        <v>6</v>
      </c>
      <c r="F7" s="246" t="s">
        <v>7</v>
      </c>
      <c r="G7" s="246" t="s">
        <v>8</v>
      </c>
      <c r="H7" s="255"/>
      <c r="I7" s="255"/>
      <c r="J7" s="14"/>
      <c r="K7" s="248" t="s">
        <v>9</v>
      </c>
      <c r="L7" s="254" t="s">
        <v>10</v>
      </c>
    </row>
    <row r="8" spans="1:12" ht="18.75" x14ac:dyDescent="0.3">
      <c r="A8" s="17" t="s">
        <v>4</v>
      </c>
      <c r="B8" s="17"/>
      <c r="C8" s="17"/>
      <c r="D8" s="18"/>
      <c r="E8" s="19"/>
      <c r="F8" s="20"/>
      <c r="G8" s="20"/>
      <c r="H8" s="21"/>
      <c r="I8" s="21"/>
      <c r="J8" s="19"/>
      <c r="K8" s="22"/>
      <c r="L8" s="23"/>
    </row>
    <row r="9" spans="1:12" ht="18" customHeight="1" x14ac:dyDescent="0.3">
      <c r="A9" s="24" t="s">
        <v>11</v>
      </c>
      <c r="B9" s="24"/>
      <c r="C9" s="24" t="s">
        <v>12</v>
      </c>
      <c r="D9" s="25">
        <v>250000</v>
      </c>
      <c r="E9" s="26">
        <v>300000</v>
      </c>
      <c r="F9" s="27">
        <v>306897.86105263158</v>
      </c>
      <c r="G9" s="27">
        <f>F9</f>
        <v>306897.86105263158</v>
      </c>
      <c r="H9" s="28"/>
      <c r="I9" s="28">
        <v>367282</v>
      </c>
      <c r="J9" s="28"/>
      <c r="K9" s="29">
        <f>IFERROR(I9/G9,0)</f>
        <v>1.1967564672502322</v>
      </c>
      <c r="L9" s="258" t="s">
        <v>13</v>
      </c>
    </row>
    <row r="10" spans="1:12" ht="18.75" x14ac:dyDescent="0.3">
      <c r="A10" s="24" t="s">
        <v>14</v>
      </c>
      <c r="B10" s="24"/>
      <c r="C10" s="24" t="s">
        <v>15</v>
      </c>
      <c r="D10" s="25">
        <v>150000</v>
      </c>
      <c r="E10" s="26">
        <v>500000</v>
      </c>
      <c r="F10" s="27">
        <v>297823.24210526317</v>
      </c>
      <c r="G10" s="27">
        <f>F10</f>
        <v>297823.24210526317</v>
      </c>
      <c r="H10" s="28"/>
      <c r="I10" s="28">
        <v>173161.89</v>
      </c>
      <c r="J10" s="28"/>
      <c r="K10" s="29">
        <f>IFERROR(I10/G10,0)</f>
        <v>0.58142503847566529</v>
      </c>
      <c r="L10" s="259"/>
    </row>
    <row r="11" spans="1:12" ht="18.75" x14ac:dyDescent="0.3">
      <c r="A11" s="30"/>
      <c r="B11" s="30" t="s">
        <v>16</v>
      </c>
      <c r="C11" s="30"/>
      <c r="D11" s="31">
        <f>SUM(D9:D10)</f>
        <v>400000</v>
      </c>
      <c r="E11" s="32">
        <f>SUM(E9:E10)</f>
        <v>800000</v>
      </c>
      <c r="F11" s="33">
        <f>SUM(F9:F10)</f>
        <v>604721.10315789469</v>
      </c>
      <c r="G11" s="33">
        <f>SUM(G9:G10)</f>
        <v>604721.10315789469</v>
      </c>
      <c r="H11" s="34"/>
      <c r="I11" s="34">
        <f>SUM(I9:I10)</f>
        <v>540443.89</v>
      </c>
      <c r="J11" s="34">
        <f>G11-I11</f>
        <v>64277.213157894672</v>
      </c>
      <c r="K11" s="35">
        <f>IFERROR(I11/G11,0)</f>
        <v>0.89370767313686472</v>
      </c>
      <c r="L11" s="259"/>
    </row>
    <row r="12" spans="1:12" ht="61.5" customHeight="1" x14ac:dyDescent="0.3">
      <c r="A12" s="30"/>
      <c r="B12" s="30"/>
      <c r="C12" s="30"/>
      <c r="D12" s="31"/>
      <c r="E12" s="32"/>
      <c r="F12" s="33"/>
      <c r="G12" s="33"/>
      <c r="H12" s="34"/>
      <c r="I12" s="34"/>
      <c r="J12" s="34"/>
      <c r="K12" s="36"/>
      <c r="L12" s="260"/>
    </row>
    <row r="13" spans="1:12" ht="18.75" x14ac:dyDescent="0.3">
      <c r="A13" s="17" t="s">
        <v>17</v>
      </c>
      <c r="B13" s="17"/>
      <c r="C13" s="17"/>
      <c r="D13" s="17"/>
      <c r="E13" s="17" t="s">
        <v>18</v>
      </c>
      <c r="F13" s="17"/>
      <c r="G13" s="17"/>
      <c r="H13" s="17"/>
      <c r="I13" s="17"/>
      <c r="J13" s="17"/>
      <c r="K13" s="37"/>
      <c r="L13" s="38"/>
    </row>
    <row r="14" spans="1:12" ht="18" customHeight="1" x14ac:dyDescent="0.25">
      <c r="A14" s="39" t="s">
        <v>19</v>
      </c>
      <c r="B14" s="40"/>
      <c r="C14" s="40" t="s">
        <v>20</v>
      </c>
      <c r="D14" s="41">
        <v>2020</v>
      </c>
      <c r="E14" s="42">
        <v>2020</v>
      </c>
      <c r="F14" s="42"/>
      <c r="G14" s="42"/>
      <c r="H14" s="42"/>
      <c r="I14" s="42"/>
      <c r="J14" s="42"/>
      <c r="K14" s="43"/>
      <c r="L14" s="44"/>
    </row>
    <row r="15" spans="1:12" ht="18" customHeight="1" x14ac:dyDescent="0.25">
      <c r="A15" s="45" t="s">
        <v>21</v>
      </c>
      <c r="B15" s="45"/>
      <c r="C15" s="45"/>
      <c r="D15" s="25">
        <v>71695.229656419528</v>
      </c>
      <c r="E15" s="26">
        <v>67804.109656419532</v>
      </c>
      <c r="F15" s="46">
        <v>63852.384533488199</v>
      </c>
      <c r="G15" s="46">
        <v>80300.154283920449</v>
      </c>
      <c r="H15" s="28"/>
      <c r="I15" s="28">
        <v>65633.764835340218</v>
      </c>
      <c r="J15" s="28"/>
      <c r="K15" s="29">
        <f t="shared" ref="K15:K19" si="0">IFERROR(I15/G15,0)</f>
        <v>0.81735540137664375</v>
      </c>
      <c r="L15" s="264" t="s">
        <v>22</v>
      </c>
    </row>
    <row r="16" spans="1:12" x14ac:dyDescent="0.25">
      <c r="A16" s="45" t="s">
        <v>23</v>
      </c>
      <c r="B16" s="45"/>
      <c r="C16" s="45"/>
      <c r="D16" s="25">
        <v>85066.406871609404</v>
      </c>
      <c r="E16" s="26">
        <v>74551.051871609408</v>
      </c>
      <c r="F16" s="46">
        <v>70206.433989063094</v>
      </c>
      <c r="G16" s="46">
        <v>41458.962557724299</v>
      </c>
      <c r="H16" s="28"/>
      <c r="I16" s="28">
        <v>49107.530512276171</v>
      </c>
      <c r="J16" s="28"/>
      <c r="K16" s="29">
        <f t="shared" si="0"/>
        <v>1.1844852712824783</v>
      </c>
      <c r="L16" s="256"/>
    </row>
    <row r="17" spans="1:12" x14ac:dyDescent="0.25">
      <c r="A17" s="45" t="s">
        <v>24</v>
      </c>
      <c r="B17" s="45"/>
      <c r="C17" s="45"/>
      <c r="D17" s="25">
        <v>116496.04882459313</v>
      </c>
      <c r="E17" s="26">
        <v>99631.273824593125</v>
      </c>
      <c r="F17" s="46">
        <v>93825.011394212153</v>
      </c>
      <c r="G17" s="46">
        <v>53726.517353422416</v>
      </c>
      <c r="H17" s="28"/>
      <c r="I17" s="28">
        <v>75620.822099580895</v>
      </c>
      <c r="J17" s="28"/>
      <c r="K17" s="29">
        <f t="shared" si="0"/>
        <v>1.4075139395716629</v>
      </c>
      <c r="L17" s="256"/>
    </row>
    <row r="18" spans="1:12" x14ac:dyDescent="0.25">
      <c r="A18" s="45" t="s">
        <v>25</v>
      </c>
      <c r="B18" s="45"/>
      <c r="C18" s="45"/>
      <c r="D18" s="25">
        <v>69092.314647377934</v>
      </c>
      <c r="E18" s="26">
        <v>69092.314647377934</v>
      </c>
      <c r="F18" s="46">
        <v>65065.920083236531</v>
      </c>
      <c r="G18" s="46">
        <v>115055.4264565497</v>
      </c>
      <c r="H18" s="28"/>
      <c r="I18" s="28">
        <v>143234.0925528027</v>
      </c>
      <c r="J18" s="28"/>
      <c r="K18" s="29">
        <f t="shared" si="0"/>
        <v>1.244913838174287</v>
      </c>
      <c r="L18" s="256"/>
    </row>
    <row r="19" spans="1:12" x14ac:dyDescent="0.25">
      <c r="A19" s="47" t="s">
        <v>26</v>
      </c>
      <c r="B19" s="47"/>
      <c r="C19" s="47"/>
      <c r="D19" s="25">
        <v>31800</v>
      </c>
      <c r="E19" s="26">
        <v>26871</v>
      </c>
      <c r="F19" s="46">
        <v>45000</v>
      </c>
      <c r="G19" s="46">
        <v>47407.64562311249</v>
      </c>
      <c r="H19" s="28"/>
      <c r="I19" s="28">
        <v>61615.56</v>
      </c>
      <c r="J19" s="28"/>
      <c r="K19" s="29">
        <f t="shared" si="0"/>
        <v>1.2996966879528136</v>
      </c>
      <c r="L19" s="256"/>
    </row>
    <row r="20" spans="1:12" x14ac:dyDescent="0.25">
      <c r="A20" s="47"/>
      <c r="B20" s="47"/>
      <c r="C20" s="47"/>
      <c r="D20" s="48">
        <v>0</v>
      </c>
      <c r="E20" s="49"/>
      <c r="F20" s="50"/>
      <c r="G20" s="50"/>
      <c r="H20" s="51"/>
      <c r="I20" s="51"/>
      <c r="J20" s="51"/>
      <c r="K20" s="29"/>
      <c r="L20" s="256"/>
    </row>
    <row r="21" spans="1:12" ht="18.75" x14ac:dyDescent="0.3">
      <c r="A21" s="52" t="s">
        <v>27</v>
      </c>
      <c r="B21" s="52"/>
      <c r="C21" s="53"/>
      <c r="D21" s="54">
        <v>374150</v>
      </c>
      <c r="E21" s="55">
        <f>SUM(E15:E19)</f>
        <v>337949.75</v>
      </c>
      <c r="F21" s="56">
        <f>SUM(F15:F19)</f>
        <v>337949.75</v>
      </c>
      <c r="G21" s="56">
        <f>SUM(G15:G19)</f>
        <v>337948.7062747294</v>
      </c>
      <c r="H21" s="34"/>
      <c r="I21" s="34">
        <f>SUM(I15:I19)</f>
        <v>395211.76999999996</v>
      </c>
      <c r="J21" s="34">
        <f>G21-I21</f>
        <v>-57263.063725270564</v>
      </c>
      <c r="K21" s="35">
        <f>IFERROR(I21/G21,0)</f>
        <v>1.1694430623998886</v>
      </c>
      <c r="L21" s="257"/>
    </row>
    <row r="22" spans="1:12" ht="18.75" x14ac:dyDescent="0.3">
      <c r="A22" s="57"/>
      <c r="B22" s="57"/>
      <c r="C22" s="57"/>
      <c r="D22" s="58"/>
      <c r="E22" s="59"/>
      <c r="F22" s="60"/>
      <c r="G22" s="60"/>
      <c r="H22" s="61"/>
      <c r="I22" s="61"/>
      <c r="J22" s="61"/>
      <c r="K22" s="36"/>
      <c r="L22" s="62"/>
    </row>
    <row r="23" spans="1:12" ht="18" customHeight="1" x14ac:dyDescent="0.25">
      <c r="A23" s="39" t="s">
        <v>28</v>
      </c>
      <c r="B23" s="40"/>
      <c r="C23" s="40" t="s">
        <v>29</v>
      </c>
      <c r="D23" s="41">
        <v>2020</v>
      </c>
      <c r="E23" s="42">
        <v>2020</v>
      </c>
      <c r="F23" s="42"/>
      <c r="G23" s="42"/>
      <c r="H23" s="42"/>
      <c r="I23" s="42"/>
      <c r="J23" s="42"/>
      <c r="K23" s="43"/>
      <c r="L23" s="44"/>
    </row>
    <row r="24" spans="1:12" ht="18.75" customHeight="1" x14ac:dyDescent="0.3">
      <c r="A24" s="63"/>
      <c r="B24" s="24"/>
      <c r="C24" s="24"/>
      <c r="D24" s="25">
        <v>162640</v>
      </c>
      <c r="E24" s="64"/>
      <c r="F24" s="46"/>
      <c r="G24" s="46"/>
      <c r="H24" s="28"/>
      <c r="I24" s="28"/>
      <c r="J24" s="28"/>
      <c r="K24" s="36"/>
      <c r="L24" s="66"/>
    </row>
    <row r="25" spans="1:12" ht="18.75" customHeight="1" x14ac:dyDescent="0.3">
      <c r="A25" s="45" t="s">
        <v>21</v>
      </c>
      <c r="B25" s="45"/>
      <c r="C25" s="24"/>
      <c r="D25" s="25"/>
      <c r="E25" s="64">
        <v>0</v>
      </c>
      <c r="F25" s="46">
        <v>0</v>
      </c>
      <c r="G25" s="46">
        <v>0</v>
      </c>
      <c r="H25" s="28"/>
      <c r="I25" s="28">
        <v>0</v>
      </c>
      <c r="J25" s="28"/>
      <c r="K25" s="29">
        <f t="shared" ref="K25:K29" si="1">IFERROR(I25/G25,0)</f>
        <v>0</v>
      </c>
      <c r="L25" s="256" t="s">
        <v>30</v>
      </c>
    </row>
    <row r="26" spans="1:12" x14ac:dyDescent="0.25">
      <c r="A26" s="45" t="s">
        <v>23</v>
      </c>
      <c r="B26" s="45"/>
      <c r="C26" s="24"/>
      <c r="D26" s="25"/>
      <c r="E26" s="26">
        <v>314285.71428571426</v>
      </c>
      <c r="F26" s="46">
        <v>293061.44270109234</v>
      </c>
      <c r="G26" s="46">
        <v>264374.5</v>
      </c>
      <c r="H26" s="28"/>
      <c r="I26" s="28">
        <v>238294.69753589277</v>
      </c>
      <c r="J26" s="28"/>
      <c r="K26" s="29">
        <f t="shared" si="1"/>
        <v>0.90135280647676974</v>
      </c>
      <c r="L26" s="256"/>
    </row>
    <row r="27" spans="1:12" x14ac:dyDescent="0.25">
      <c r="A27" s="45" t="s">
        <v>24</v>
      </c>
      <c r="B27" s="45"/>
      <c r="C27" s="24"/>
      <c r="D27" s="25"/>
      <c r="E27" s="26">
        <v>0</v>
      </c>
      <c r="F27" s="46">
        <v>0</v>
      </c>
      <c r="G27" s="46">
        <v>0</v>
      </c>
      <c r="H27" s="28"/>
      <c r="I27" s="28">
        <v>0</v>
      </c>
      <c r="J27" s="28"/>
      <c r="K27" s="29">
        <f t="shared" si="1"/>
        <v>0</v>
      </c>
      <c r="L27" s="256"/>
    </row>
    <row r="28" spans="1:12" x14ac:dyDescent="0.25">
      <c r="A28" s="45" t="s">
        <v>31</v>
      </c>
      <c r="B28" s="45"/>
      <c r="C28" s="24"/>
      <c r="D28" s="25"/>
      <c r="E28" s="26">
        <v>85714.28571428571</v>
      </c>
      <c r="F28" s="46">
        <v>90451.062562065534</v>
      </c>
      <c r="G28" s="46">
        <v>98026.5</v>
      </c>
      <c r="H28" s="28"/>
      <c r="I28" s="28">
        <v>65505.342464107278</v>
      </c>
      <c r="J28" s="28"/>
      <c r="K28" s="29">
        <f t="shared" si="1"/>
        <v>0.66824116401286671</v>
      </c>
      <c r="L28" s="256"/>
    </row>
    <row r="29" spans="1:12" x14ac:dyDescent="0.25">
      <c r="A29" s="47" t="s">
        <v>26</v>
      </c>
      <c r="B29" s="47"/>
      <c r="C29" s="24"/>
      <c r="D29" s="25"/>
      <c r="E29" s="26">
        <v>0</v>
      </c>
      <c r="F29" s="46">
        <v>30000</v>
      </c>
      <c r="G29" s="46">
        <v>29171</v>
      </c>
      <c r="H29" s="28"/>
      <c r="I29" s="28">
        <v>19700.900000000001</v>
      </c>
      <c r="J29" s="28"/>
      <c r="K29" s="29">
        <f t="shared" si="1"/>
        <v>0.67535908950670187</v>
      </c>
      <c r="L29" s="256"/>
    </row>
    <row r="30" spans="1:12" ht="18.75" x14ac:dyDescent="0.3">
      <c r="A30" s="47"/>
      <c r="B30" s="47"/>
      <c r="C30" s="24"/>
      <c r="D30" s="25"/>
      <c r="E30" s="26"/>
      <c r="F30" s="46"/>
      <c r="G30" s="46"/>
      <c r="H30" s="34"/>
      <c r="I30" s="34"/>
      <c r="J30" s="34"/>
      <c r="K30" s="35"/>
      <c r="L30" s="256"/>
    </row>
    <row r="31" spans="1:12" ht="18.75" x14ac:dyDescent="0.3">
      <c r="A31" s="52" t="s">
        <v>27</v>
      </c>
      <c r="B31" s="47"/>
      <c r="C31" s="24"/>
      <c r="D31" s="67">
        <f>SUM(D24:D30)</f>
        <v>162640</v>
      </c>
      <c r="E31" s="68">
        <f>SUM(E24:E30)</f>
        <v>400000</v>
      </c>
      <c r="F31" s="69">
        <f>SUM(F24:F30)</f>
        <v>413512.50526315789</v>
      </c>
      <c r="G31" s="69">
        <f>SUM(G24:G30)</f>
        <v>391572</v>
      </c>
      <c r="H31" s="34"/>
      <c r="I31" s="34">
        <f>SUM(I25:I29)</f>
        <v>323500.94000000006</v>
      </c>
      <c r="J31" s="34">
        <f>G31-I31</f>
        <v>68071.059999999939</v>
      </c>
      <c r="K31" s="35">
        <f>IFERROR(I31/G31,0)</f>
        <v>0.82615953132501829</v>
      </c>
      <c r="L31" s="257"/>
    </row>
    <row r="32" spans="1:12" ht="18.75" x14ac:dyDescent="0.25">
      <c r="A32" s="52"/>
      <c r="B32" s="47"/>
      <c r="C32" s="24"/>
      <c r="D32" s="67"/>
      <c r="E32" s="68"/>
      <c r="F32" s="69"/>
      <c r="G32" s="69"/>
      <c r="H32" s="70"/>
      <c r="I32" s="70"/>
      <c r="J32" s="70"/>
      <c r="K32" s="36"/>
      <c r="L32" s="62"/>
    </row>
    <row r="33" spans="1:12" x14ac:dyDescent="0.25">
      <c r="A33" s="39" t="s">
        <v>32</v>
      </c>
      <c r="B33" s="40"/>
      <c r="C33" s="40" t="s">
        <v>33</v>
      </c>
      <c r="D33" s="41">
        <v>2020</v>
      </c>
      <c r="E33" s="42">
        <v>2020</v>
      </c>
      <c r="F33" s="42"/>
      <c r="G33" s="42"/>
      <c r="H33" s="42"/>
      <c r="I33" s="42"/>
      <c r="J33" s="42"/>
      <c r="K33" s="43"/>
      <c r="L33" s="44"/>
    </row>
    <row r="34" spans="1:12" x14ac:dyDescent="0.25">
      <c r="A34" s="45" t="s">
        <v>21</v>
      </c>
      <c r="B34" s="45"/>
      <c r="C34" s="45"/>
      <c r="D34" s="25">
        <f>SUM(E34:E34)</f>
        <v>0</v>
      </c>
      <c r="E34" s="26">
        <v>0</v>
      </c>
      <c r="F34" s="46">
        <v>0</v>
      </c>
      <c r="G34" s="46"/>
      <c r="H34" s="28"/>
      <c r="I34" s="28"/>
      <c r="J34" s="28"/>
      <c r="K34" s="36"/>
      <c r="L34" s="71"/>
    </row>
    <row r="35" spans="1:12" x14ac:dyDescent="0.25">
      <c r="A35" s="45" t="s">
        <v>23</v>
      </c>
      <c r="B35" s="45"/>
      <c r="C35" s="45"/>
      <c r="D35" s="25">
        <f>SUM(E35:E35)</f>
        <v>0</v>
      </c>
      <c r="E35" s="26">
        <v>0</v>
      </c>
      <c r="F35" s="46">
        <v>0</v>
      </c>
      <c r="G35" s="46"/>
      <c r="H35" s="28"/>
      <c r="I35" s="28"/>
      <c r="J35" s="28"/>
      <c r="K35" s="36"/>
      <c r="L35" s="72"/>
    </row>
    <row r="36" spans="1:12" x14ac:dyDescent="0.25">
      <c r="A36" s="45" t="s">
        <v>24</v>
      </c>
      <c r="B36" s="45"/>
      <c r="C36" s="45"/>
      <c r="D36" s="25">
        <f>SUM(E36:E36)</f>
        <v>0</v>
      </c>
      <c r="E36" s="26">
        <v>0</v>
      </c>
      <c r="F36" s="46">
        <v>0</v>
      </c>
      <c r="G36" s="46"/>
      <c r="H36" s="28"/>
      <c r="I36" s="28"/>
      <c r="J36" s="28"/>
      <c r="K36" s="36"/>
      <c r="L36" s="72"/>
    </row>
    <row r="37" spans="1:12" x14ac:dyDescent="0.25">
      <c r="A37" s="45" t="s">
        <v>31</v>
      </c>
      <c r="B37" s="45"/>
      <c r="C37" s="45"/>
      <c r="D37" s="25">
        <f>SUM(E37:E37)</f>
        <v>0</v>
      </c>
      <c r="E37" s="26">
        <v>0</v>
      </c>
      <c r="F37" s="46">
        <v>0</v>
      </c>
      <c r="G37" s="46"/>
      <c r="H37" s="28"/>
      <c r="I37" s="28"/>
      <c r="J37" s="28"/>
      <c r="K37" s="36"/>
      <c r="L37" s="72"/>
    </row>
    <row r="38" spans="1:12" x14ac:dyDescent="0.25">
      <c r="A38" s="47" t="s">
        <v>26</v>
      </c>
      <c r="B38" s="47"/>
      <c r="C38" s="47"/>
      <c r="D38" s="25">
        <f>SUM(E38:E38)</f>
        <v>0</v>
      </c>
      <c r="E38" s="26">
        <v>0</v>
      </c>
      <c r="F38" s="46">
        <v>0</v>
      </c>
      <c r="G38" s="46"/>
      <c r="H38" s="28"/>
      <c r="I38" s="28"/>
      <c r="J38" s="28"/>
      <c r="K38" s="36"/>
      <c r="L38" s="72"/>
    </row>
    <row r="39" spans="1:12" x14ac:dyDescent="0.25">
      <c r="A39" s="47"/>
      <c r="B39" s="47"/>
      <c r="C39" s="47"/>
      <c r="D39" s="48"/>
      <c r="E39" s="49"/>
      <c r="F39" s="50"/>
      <c r="G39" s="50"/>
      <c r="H39" s="51"/>
      <c r="I39" s="51"/>
      <c r="J39" s="51"/>
      <c r="K39" s="36"/>
      <c r="L39" s="72"/>
    </row>
    <row r="40" spans="1:12" ht="18.75" x14ac:dyDescent="0.3">
      <c r="A40" s="52" t="s">
        <v>27</v>
      </c>
      <c r="B40" s="52"/>
      <c r="C40" s="53"/>
      <c r="D40" s="54">
        <f>SUM(D34:D39)</f>
        <v>0</v>
      </c>
      <c r="E40" s="55">
        <f>SUM(E34:E38)</f>
        <v>0</v>
      </c>
      <c r="F40" s="56">
        <f>SUM(F34:F38)</f>
        <v>0</v>
      </c>
      <c r="G40" s="56">
        <f>SUM(G34:G38)</f>
        <v>0</v>
      </c>
      <c r="H40" s="34"/>
      <c r="I40" s="34">
        <f>SUM(I34:I38)</f>
        <v>0</v>
      </c>
      <c r="J40" s="34">
        <f>G40-I40</f>
        <v>0</v>
      </c>
      <c r="K40" s="35">
        <f>IFERROR(I40/G40,0)</f>
        <v>0</v>
      </c>
      <c r="L40" s="73"/>
    </row>
    <row r="41" spans="1:12" ht="18.75" x14ac:dyDescent="0.3">
      <c r="A41" s="74"/>
      <c r="B41" s="75"/>
      <c r="C41" s="74"/>
      <c r="D41" s="76"/>
      <c r="E41" s="77"/>
      <c r="F41" s="78"/>
      <c r="G41" s="78"/>
      <c r="H41" s="79"/>
      <c r="I41" s="79"/>
      <c r="J41" s="79"/>
      <c r="K41" s="36"/>
      <c r="L41" s="80"/>
    </row>
    <row r="42" spans="1:12" ht="18" customHeight="1" x14ac:dyDescent="0.25">
      <c r="A42" s="39" t="s">
        <v>34</v>
      </c>
      <c r="B42" s="40"/>
      <c r="C42" s="40" t="s">
        <v>35</v>
      </c>
      <c r="D42" s="41">
        <v>2020</v>
      </c>
      <c r="E42" s="42">
        <v>2020</v>
      </c>
      <c r="F42" s="42"/>
      <c r="G42" s="42"/>
      <c r="H42" s="42"/>
      <c r="I42" s="42"/>
      <c r="J42" s="42"/>
      <c r="K42" s="43"/>
      <c r="L42" s="44"/>
    </row>
    <row r="43" spans="1:12" ht="18" customHeight="1" x14ac:dyDescent="0.25">
      <c r="A43" s="45" t="s">
        <v>21</v>
      </c>
      <c r="B43" s="45"/>
      <c r="C43" s="45"/>
      <c r="D43" s="25">
        <v>182721.95925297114</v>
      </c>
      <c r="E43" s="26">
        <v>170390.77925297112</v>
      </c>
      <c r="F43" s="46">
        <v>79195.395360029535</v>
      </c>
      <c r="G43" s="46">
        <v>64621.155747836834</v>
      </c>
      <c r="H43" s="28"/>
      <c r="I43" s="28">
        <v>74144.98823280551</v>
      </c>
      <c r="J43" s="28"/>
      <c r="K43" s="29">
        <f t="shared" ref="K43:K47" si="2">IFERROR(I43/G43,0)</f>
        <v>1.147379482380853</v>
      </c>
      <c r="L43" s="267" t="s">
        <v>36</v>
      </c>
    </row>
    <row r="44" spans="1:12" x14ac:dyDescent="0.25">
      <c r="A44" s="45" t="s">
        <v>23</v>
      </c>
      <c r="B44" s="45"/>
      <c r="C44" s="45"/>
      <c r="D44" s="25">
        <v>150022.26994906622</v>
      </c>
      <c r="E44" s="26">
        <v>139884.80494906622</v>
      </c>
      <c r="F44" s="46">
        <v>129623.32048343537</v>
      </c>
      <c r="G44" s="46">
        <v>104283.84116192831</v>
      </c>
      <c r="H44" s="28"/>
      <c r="I44" s="28">
        <v>100626.43427331778</v>
      </c>
      <c r="J44" s="28"/>
      <c r="K44" s="29">
        <f t="shared" si="2"/>
        <v>0.96492834510256054</v>
      </c>
      <c r="L44" s="268"/>
    </row>
    <row r="45" spans="1:12" x14ac:dyDescent="0.25">
      <c r="A45" s="45" t="s">
        <v>24</v>
      </c>
      <c r="B45" s="45"/>
      <c r="C45" s="45"/>
      <c r="D45" s="25">
        <v>101174.36162988115</v>
      </c>
      <c r="E45" s="26">
        <v>89085.756629881158</v>
      </c>
      <c r="F45" s="46">
        <v>131073.52187898912</v>
      </c>
      <c r="G45" s="46">
        <v>107959.89493201484</v>
      </c>
      <c r="H45" s="28"/>
      <c r="I45" s="28">
        <v>132518.72642546776</v>
      </c>
      <c r="J45" s="28"/>
      <c r="K45" s="29">
        <f t="shared" si="2"/>
        <v>1.227481061452665</v>
      </c>
      <c r="L45" s="268"/>
    </row>
    <row r="46" spans="1:12" x14ac:dyDescent="0.25">
      <c r="A46" s="45" t="s">
        <v>37</v>
      </c>
      <c r="B46" s="45"/>
      <c r="C46" s="45"/>
      <c r="D46" s="25">
        <v>108433.4091680815</v>
      </c>
      <c r="E46" s="26">
        <v>101256.59916808151</v>
      </c>
      <c r="F46" s="46">
        <v>44195.144657408688</v>
      </c>
      <c r="G46" s="46">
        <v>36180.108158220028</v>
      </c>
      <c r="H46" s="28"/>
      <c r="I46" s="28">
        <v>36352.141068408971</v>
      </c>
      <c r="J46" s="28"/>
      <c r="K46" s="29">
        <f t="shared" si="2"/>
        <v>1.0047549031483438</v>
      </c>
      <c r="L46" s="268"/>
    </row>
    <row r="47" spans="1:12" x14ac:dyDescent="0.25">
      <c r="A47" s="47" t="s">
        <v>26</v>
      </c>
      <c r="B47" s="47"/>
      <c r="C47" s="47"/>
      <c r="D47" s="25">
        <v>80300</v>
      </c>
      <c r="E47" s="26">
        <v>73278.5</v>
      </c>
      <c r="F47" s="46">
        <v>33163.791304347826</v>
      </c>
      <c r="G47" s="46">
        <v>33700</v>
      </c>
      <c r="H47" s="28"/>
      <c r="I47" s="28">
        <v>30040</v>
      </c>
      <c r="J47" s="28"/>
      <c r="K47" s="29">
        <f t="shared" si="2"/>
        <v>0.89139465875370916</v>
      </c>
      <c r="L47" s="268"/>
    </row>
    <row r="48" spans="1:12" x14ac:dyDescent="0.25">
      <c r="A48" s="47"/>
      <c r="B48" s="47"/>
      <c r="C48" s="47"/>
      <c r="D48" s="48"/>
      <c r="E48" s="49"/>
      <c r="F48" s="50"/>
      <c r="G48" s="50"/>
      <c r="H48" s="51"/>
      <c r="I48" s="51"/>
      <c r="J48" s="51"/>
      <c r="K48" s="36"/>
      <c r="L48" s="268"/>
    </row>
    <row r="49" spans="1:17" ht="18.75" x14ac:dyDescent="0.3">
      <c r="A49" s="52" t="s">
        <v>27</v>
      </c>
      <c r="B49" s="52"/>
      <c r="C49" s="53"/>
      <c r="D49" s="54">
        <v>622652</v>
      </c>
      <c r="E49" s="55">
        <f>SUM(E43:E47)</f>
        <v>573896.43999999994</v>
      </c>
      <c r="F49" s="56">
        <f>SUM(F43:F47)</f>
        <v>417251.17368421052</v>
      </c>
      <c r="G49" s="56">
        <f>SUM(G43:G47)</f>
        <v>346745</v>
      </c>
      <c r="H49" s="34"/>
      <c r="I49" s="34">
        <f>SUM(I43:I47)</f>
        <v>373682.29000000004</v>
      </c>
      <c r="J49" s="34">
        <f>G49-I49</f>
        <v>-26937.290000000037</v>
      </c>
      <c r="K49" s="35">
        <f>IFERROR(I49/G49,0)</f>
        <v>1.0776861670680185</v>
      </c>
      <c r="L49" s="269"/>
    </row>
    <row r="50" spans="1:17" ht="18.75" x14ac:dyDescent="0.3">
      <c r="A50" s="74"/>
      <c r="B50" s="74"/>
      <c r="C50" s="74"/>
      <c r="D50" s="76"/>
      <c r="E50" s="77"/>
      <c r="F50" s="78"/>
      <c r="G50" s="78"/>
      <c r="H50" s="79"/>
      <c r="I50" s="79"/>
      <c r="J50" s="79"/>
      <c r="K50" s="36"/>
      <c r="L50" s="80"/>
    </row>
    <row r="51" spans="1:17" ht="18" customHeight="1" x14ac:dyDescent="0.25">
      <c r="A51" s="39" t="s">
        <v>38</v>
      </c>
      <c r="B51" s="39"/>
      <c r="C51" s="40" t="s">
        <v>39</v>
      </c>
      <c r="D51" s="41">
        <v>2020</v>
      </c>
      <c r="E51" s="42">
        <v>2020</v>
      </c>
      <c r="F51" s="42"/>
      <c r="G51" s="42"/>
      <c r="H51" s="42"/>
      <c r="I51" s="42"/>
      <c r="J51" s="42"/>
      <c r="K51" s="43"/>
      <c r="L51" s="44"/>
    </row>
    <row r="52" spans="1:17" ht="18" customHeight="1" x14ac:dyDescent="0.25">
      <c r="A52" s="45" t="s">
        <v>21</v>
      </c>
      <c r="B52" s="45"/>
      <c r="C52" s="45"/>
      <c r="D52" s="48">
        <v>137941.21827123256</v>
      </c>
      <c r="E52" s="26">
        <v>123808.62827123256</v>
      </c>
      <c r="F52" s="46">
        <v>149495.29360196114</v>
      </c>
      <c r="G52" s="46">
        <v>174476.2314575224</v>
      </c>
      <c r="H52" s="28"/>
      <c r="I52" s="28">
        <v>213884.97955388384</v>
      </c>
      <c r="J52" s="28"/>
      <c r="K52" s="29">
        <f t="shared" ref="K52:K57" si="3">IFERROR(I52/G52,0)</f>
        <v>1.2258688634386044</v>
      </c>
      <c r="L52" s="270" t="s">
        <v>40</v>
      </c>
    </row>
    <row r="53" spans="1:17" x14ac:dyDescent="0.25">
      <c r="A53" s="45" t="s">
        <v>23</v>
      </c>
      <c r="B53" s="45"/>
      <c r="C53" s="45"/>
      <c r="D53" s="48">
        <v>298303.43818077206</v>
      </c>
      <c r="E53" s="26">
        <v>276244.30318077205</v>
      </c>
      <c r="F53" s="46">
        <v>266575.02437456371</v>
      </c>
      <c r="G53" s="46">
        <v>68436.56882160675</v>
      </c>
      <c r="H53" s="28"/>
      <c r="I53" s="28">
        <v>71891.531815585055</v>
      </c>
      <c r="J53" s="28"/>
      <c r="K53" s="29">
        <f t="shared" si="3"/>
        <v>1.050484164438231</v>
      </c>
      <c r="L53" s="271"/>
    </row>
    <row r="54" spans="1:17" x14ac:dyDescent="0.25">
      <c r="A54" s="45" t="s">
        <v>24</v>
      </c>
      <c r="B54" s="45"/>
      <c r="C54" s="45"/>
      <c r="D54" s="48">
        <v>74829.218271232559</v>
      </c>
      <c r="E54" s="26">
        <v>70478.988271232549</v>
      </c>
      <c r="F54" s="46">
        <v>76131.86248248021</v>
      </c>
      <c r="G54" s="46">
        <v>220910.51594994834</v>
      </c>
      <c r="H54" s="28"/>
      <c r="I54" s="28">
        <v>279040.57082659047</v>
      </c>
      <c r="J54" s="28"/>
      <c r="K54" s="29">
        <f t="shared" si="3"/>
        <v>1.2631384686540348</v>
      </c>
      <c r="L54" s="271"/>
    </row>
    <row r="55" spans="1:17" x14ac:dyDescent="0.25">
      <c r="A55" s="45" t="s">
        <v>31</v>
      </c>
      <c r="B55" s="45"/>
      <c r="C55" s="45"/>
      <c r="D55" s="48">
        <v>100395.53314743692</v>
      </c>
      <c r="E55" s="26">
        <v>95041.05814743691</v>
      </c>
      <c r="F55" s="46">
        <v>19379.019540994963</v>
      </c>
      <c r="G55" s="46">
        <v>22953.192026356919</v>
      </c>
      <c r="H55" s="28"/>
      <c r="I55" s="28">
        <v>18412.667789915307</v>
      </c>
      <c r="J55" s="28"/>
      <c r="K55" s="29">
        <f t="shared" si="3"/>
        <v>0.80218332024461902</v>
      </c>
      <c r="L55" s="271"/>
    </row>
    <row r="56" spans="1:17" x14ac:dyDescent="0.25">
      <c r="A56" s="47" t="s">
        <v>26</v>
      </c>
      <c r="B56" s="47"/>
      <c r="C56" s="47"/>
      <c r="D56" s="48">
        <v>53195</v>
      </c>
      <c r="E56" s="26">
        <v>49800.5</v>
      </c>
      <c r="F56" s="46">
        <v>42296</v>
      </c>
      <c r="G56" s="46">
        <v>67100.817584079443</v>
      </c>
      <c r="H56" s="28"/>
      <c r="I56" s="28">
        <v>72544.400014025305</v>
      </c>
      <c r="J56" s="28"/>
      <c r="K56" s="29">
        <f t="shared" si="3"/>
        <v>1.0811254262755425</v>
      </c>
      <c r="L56" s="271"/>
    </row>
    <row r="57" spans="1:17" x14ac:dyDescent="0.25">
      <c r="A57" s="47"/>
      <c r="B57" s="47"/>
      <c r="C57" s="47"/>
      <c r="D57" s="81"/>
      <c r="E57" s="49"/>
      <c r="F57" s="50"/>
      <c r="G57" s="50"/>
      <c r="H57" s="51"/>
      <c r="I57" s="51"/>
      <c r="J57" s="51"/>
      <c r="K57" s="29">
        <f t="shared" si="3"/>
        <v>0</v>
      </c>
      <c r="L57" s="271"/>
    </row>
    <row r="58" spans="1:17" ht="33.75" customHeight="1" x14ac:dyDescent="0.3">
      <c r="A58" s="52" t="s">
        <v>27</v>
      </c>
      <c r="B58" s="52"/>
      <c r="C58" s="53"/>
      <c r="D58" s="54">
        <v>664664.40787067404</v>
      </c>
      <c r="E58" s="55">
        <f>SUM(E52:E56)</f>
        <v>615373.47787067411</v>
      </c>
      <c r="F58" s="56">
        <f>SUM(F52:F56)</f>
        <v>553877.19999999995</v>
      </c>
      <c r="G58" s="56">
        <f>SUM(G52:G56)</f>
        <v>553877.32583951391</v>
      </c>
      <c r="H58" s="34"/>
      <c r="I58" s="34">
        <f>SUM(I52:I56)</f>
        <v>655774.15</v>
      </c>
      <c r="J58" s="34">
        <f>G58-I58</f>
        <v>-101896.82416048611</v>
      </c>
      <c r="K58" s="35">
        <f>IFERROR(I58/G58,0)</f>
        <v>1.1839700226147383</v>
      </c>
      <c r="L58" s="272"/>
      <c r="O58" s="82"/>
      <c r="P58" s="82"/>
      <c r="Q58" s="82"/>
    </row>
    <row r="59" spans="1:17" ht="18.75" x14ac:dyDescent="0.3">
      <c r="A59" s="74"/>
      <c r="B59" s="74"/>
      <c r="C59" s="74"/>
      <c r="D59" s="76"/>
      <c r="E59" s="77"/>
      <c r="F59" s="78"/>
      <c r="G59" s="78"/>
      <c r="H59" s="79"/>
      <c r="I59" s="79"/>
      <c r="J59" s="79"/>
      <c r="K59" s="36"/>
      <c r="L59" s="80"/>
    </row>
    <row r="60" spans="1:17" ht="18" customHeight="1" x14ac:dyDescent="0.25">
      <c r="A60" s="39" t="s">
        <v>41</v>
      </c>
      <c r="B60" s="39"/>
      <c r="C60" s="40" t="s">
        <v>42</v>
      </c>
      <c r="D60" s="41">
        <v>2020</v>
      </c>
      <c r="E60" s="42">
        <v>2020</v>
      </c>
      <c r="F60" s="42"/>
      <c r="G60" s="42"/>
      <c r="H60" s="42"/>
      <c r="I60" s="42"/>
      <c r="J60" s="42"/>
      <c r="K60" s="43"/>
      <c r="L60" s="44"/>
    </row>
    <row r="61" spans="1:17" ht="18" customHeight="1" x14ac:dyDescent="0.25">
      <c r="A61" s="45" t="s">
        <v>21</v>
      </c>
      <c r="B61" s="45"/>
      <c r="C61" s="45"/>
      <c r="D61" s="48">
        <v>0</v>
      </c>
      <c r="E61" s="83">
        <v>0</v>
      </c>
      <c r="F61" s="84">
        <v>0</v>
      </c>
      <c r="G61" s="84">
        <v>0</v>
      </c>
      <c r="H61" s="28"/>
      <c r="I61" s="28">
        <v>0</v>
      </c>
      <c r="J61" s="85"/>
      <c r="K61" s="29">
        <f>IFERROR(I61/G61,0)</f>
        <v>0</v>
      </c>
      <c r="L61" s="264" t="s">
        <v>43</v>
      </c>
    </row>
    <row r="62" spans="1:17" x14ac:dyDescent="0.25">
      <c r="A62" s="45" t="s">
        <v>23</v>
      </c>
      <c r="B62" s="45"/>
      <c r="C62" s="45"/>
      <c r="D62" s="48">
        <v>0</v>
      </c>
      <c r="E62" s="83">
        <v>0</v>
      </c>
      <c r="F62" s="84">
        <v>51599.911875797399</v>
      </c>
      <c r="G62" s="84">
        <v>98249.682830738573</v>
      </c>
      <c r="H62" s="28"/>
      <c r="I62" s="28">
        <v>141407.98373580154</v>
      </c>
      <c r="J62" s="28"/>
      <c r="K62" s="29">
        <f t="shared" ref="K62:K65" si="4">IFERROR(I62/G62,0)</f>
        <v>1.439271656270023</v>
      </c>
      <c r="L62" s="256"/>
    </row>
    <row r="63" spans="1:17" x14ac:dyDescent="0.25">
      <c r="A63" s="45" t="s">
        <v>24</v>
      </c>
      <c r="B63" s="45"/>
      <c r="C63" s="45"/>
      <c r="D63" s="48">
        <v>0</v>
      </c>
      <c r="E63" s="83">
        <v>0</v>
      </c>
      <c r="F63" s="84">
        <v>299291.52885906259</v>
      </c>
      <c r="G63" s="84">
        <v>207558.19971031725</v>
      </c>
      <c r="H63" s="28"/>
      <c r="I63" s="28">
        <v>128390.99119145911</v>
      </c>
      <c r="J63" s="28"/>
      <c r="K63" s="29">
        <f t="shared" si="4"/>
        <v>0.61857826561730911</v>
      </c>
      <c r="L63" s="256"/>
      <c r="N63" s="86"/>
      <c r="P63" s="86"/>
    </row>
    <row r="64" spans="1:17" x14ac:dyDescent="0.25">
      <c r="A64" s="45" t="s">
        <v>31</v>
      </c>
      <c r="B64" s="45"/>
      <c r="C64" s="45"/>
      <c r="D64" s="48">
        <v>0</v>
      </c>
      <c r="E64" s="83">
        <v>0</v>
      </c>
      <c r="F64" s="84">
        <v>18969.847602605649</v>
      </c>
      <c r="G64" s="84">
        <v>49455.10184355927</v>
      </c>
      <c r="H64" s="28"/>
      <c r="I64" s="28">
        <v>28297.621686572282</v>
      </c>
      <c r="J64" s="28"/>
      <c r="K64" s="29">
        <f t="shared" si="4"/>
        <v>0.57218811875235454</v>
      </c>
      <c r="L64" s="256"/>
    </row>
    <row r="65" spans="1:17" x14ac:dyDescent="0.25">
      <c r="A65" s="47" t="s">
        <v>26</v>
      </c>
      <c r="B65" s="47"/>
      <c r="C65" s="47"/>
      <c r="D65" s="48">
        <v>0</v>
      </c>
      <c r="E65" s="83">
        <v>0</v>
      </c>
      <c r="F65" s="84">
        <v>42296</v>
      </c>
      <c r="G65" s="84">
        <v>56893.973233001554</v>
      </c>
      <c r="H65" s="28"/>
      <c r="I65" s="28">
        <v>62390.263386167084</v>
      </c>
      <c r="J65" s="28"/>
      <c r="K65" s="29">
        <f t="shared" si="4"/>
        <v>1.0966058413719186</v>
      </c>
      <c r="L65" s="256"/>
    </row>
    <row r="66" spans="1:17" x14ac:dyDescent="0.25">
      <c r="A66" s="47"/>
      <c r="B66" s="47"/>
      <c r="C66" s="47"/>
      <c r="D66" s="81"/>
      <c r="E66" s="49"/>
      <c r="F66" s="50"/>
      <c r="G66" s="50"/>
      <c r="H66" s="51"/>
      <c r="I66" s="51"/>
      <c r="J66" s="51"/>
      <c r="K66" s="36"/>
      <c r="L66" s="256"/>
    </row>
    <row r="67" spans="1:17" ht="30" customHeight="1" x14ac:dyDescent="0.3">
      <c r="A67" s="52" t="s">
        <v>27</v>
      </c>
      <c r="B67" s="52"/>
      <c r="C67" s="53"/>
      <c r="D67" s="54">
        <f>SUM(D61:D65)</f>
        <v>0</v>
      </c>
      <c r="E67" s="55">
        <f>SUM(E61:E65)</f>
        <v>0</v>
      </c>
      <c r="F67" s="56">
        <f>SUM(F61:F65)</f>
        <v>412157.28833746561</v>
      </c>
      <c r="G67" s="56">
        <f>SUM(G61:G65)</f>
        <v>412156.95761761663</v>
      </c>
      <c r="H67" s="34"/>
      <c r="I67" s="34">
        <f>SUM(I61:I65)</f>
        <v>360486.86</v>
      </c>
      <c r="J67" s="34">
        <f>G67-I67</f>
        <v>51670.097617616644</v>
      </c>
      <c r="K67" s="35">
        <f>IFERROR(I67/G67,0)</f>
        <v>0.87463490143103639</v>
      </c>
      <c r="L67" s="257"/>
      <c r="O67" s="82"/>
      <c r="P67" s="82"/>
      <c r="Q67" s="82"/>
    </row>
    <row r="68" spans="1:17" ht="18.75" x14ac:dyDescent="0.3">
      <c r="A68" s="74"/>
      <c r="B68" s="74"/>
      <c r="C68" s="74"/>
      <c r="D68" s="76"/>
      <c r="E68" s="77"/>
      <c r="F68" s="78"/>
      <c r="G68" s="78"/>
      <c r="H68" s="79"/>
      <c r="I68" s="79"/>
      <c r="J68" s="79"/>
      <c r="K68" s="36"/>
      <c r="L68" s="80"/>
    </row>
    <row r="69" spans="1:17" ht="18" customHeight="1" x14ac:dyDescent="0.25">
      <c r="A69" s="39" t="s">
        <v>44</v>
      </c>
      <c r="B69" s="40"/>
      <c r="C69" s="40" t="s">
        <v>45</v>
      </c>
      <c r="D69" s="41">
        <v>2020</v>
      </c>
      <c r="E69" s="42">
        <v>2020</v>
      </c>
      <c r="F69" s="42"/>
      <c r="G69" s="42"/>
      <c r="H69" s="42"/>
      <c r="I69" s="42"/>
      <c r="J69" s="42"/>
      <c r="K69" s="43"/>
      <c r="L69" s="44"/>
    </row>
    <row r="70" spans="1:17" ht="18" customHeight="1" x14ac:dyDescent="0.25">
      <c r="A70" s="45" t="s">
        <v>21</v>
      </c>
      <c r="B70" s="45"/>
      <c r="C70" s="45"/>
      <c r="D70" s="25">
        <v>111722.97236180905</v>
      </c>
      <c r="E70" s="26">
        <v>102711.11736180904</v>
      </c>
      <c r="F70" s="46">
        <v>115013.74763491006</v>
      </c>
      <c r="G70" s="46">
        <v>145868.34019402904</v>
      </c>
      <c r="H70" s="28"/>
      <c r="I70" s="28">
        <v>41619.547801432826</v>
      </c>
      <c r="J70" s="28"/>
      <c r="K70" s="29">
        <f t="shared" ref="K70:K74" si="5">IFERROR(I70/G70,0)</f>
        <v>0.28532269405459704</v>
      </c>
      <c r="L70" s="264" t="s">
        <v>46</v>
      </c>
    </row>
    <row r="71" spans="1:17" x14ac:dyDescent="0.25">
      <c r="A71" s="45" t="s">
        <v>23</v>
      </c>
      <c r="B71" s="45"/>
      <c r="C71" s="45"/>
      <c r="D71" s="25">
        <v>210989.9798994975</v>
      </c>
      <c r="E71" s="26">
        <v>202477.53489949749</v>
      </c>
      <c r="F71" s="46">
        <v>93448.669953364413</v>
      </c>
      <c r="G71" s="46">
        <v>115106.87696307016</v>
      </c>
      <c r="H71" s="28"/>
      <c r="I71" s="28">
        <v>73458.443118049836</v>
      </c>
      <c r="J71" s="28"/>
      <c r="K71" s="29">
        <f t="shared" si="5"/>
        <v>0.63817597224549472</v>
      </c>
      <c r="L71" s="256"/>
    </row>
    <row r="72" spans="1:17" x14ac:dyDescent="0.25">
      <c r="A72" s="45" t="s">
        <v>24</v>
      </c>
      <c r="B72" s="45"/>
      <c r="C72" s="45"/>
      <c r="D72" s="25">
        <v>162648.72110552766</v>
      </c>
      <c r="E72" s="26">
        <v>144204.96110552765</v>
      </c>
      <c r="F72" s="46">
        <v>265969.29140572948</v>
      </c>
      <c r="G72" s="46">
        <v>210427.24419788818</v>
      </c>
      <c r="H72" s="28"/>
      <c r="I72" s="28">
        <v>279564.50698338932</v>
      </c>
      <c r="J72" s="28"/>
      <c r="K72" s="29">
        <f t="shared" si="5"/>
        <v>1.3285566137076987</v>
      </c>
      <c r="L72" s="256"/>
    </row>
    <row r="73" spans="1:17" x14ac:dyDescent="0.25">
      <c r="A73" s="45" t="s">
        <v>31</v>
      </c>
      <c r="B73" s="45"/>
      <c r="C73" s="45"/>
      <c r="D73" s="25">
        <v>70783.326633165823</v>
      </c>
      <c r="E73" s="26">
        <v>64917.66163316583</v>
      </c>
      <c r="F73" s="46">
        <v>93448.669953364413</v>
      </c>
      <c r="G73" s="46">
        <v>89967.538645012595</v>
      </c>
      <c r="H73" s="28"/>
      <c r="I73" s="28">
        <v>68701.042097127996</v>
      </c>
      <c r="J73" s="28"/>
      <c r="K73" s="29">
        <f t="shared" si="5"/>
        <v>0.76362033608814839</v>
      </c>
      <c r="L73" s="256"/>
    </row>
    <row r="74" spans="1:17" x14ac:dyDescent="0.25">
      <c r="A74" s="47" t="s">
        <v>26</v>
      </c>
      <c r="B74" s="47"/>
      <c r="C74" s="47"/>
      <c r="D74" s="25">
        <v>89072</v>
      </c>
      <c r="E74" s="26">
        <v>80470.429999999993</v>
      </c>
      <c r="F74" s="46">
        <v>33000</v>
      </c>
      <c r="G74" s="46">
        <v>26787</v>
      </c>
      <c r="H74" s="28"/>
      <c r="I74" s="28">
        <v>34596</v>
      </c>
      <c r="J74" s="28"/>
      <c r="K74" s="29">
        <f t="shared" si="5"/>
        <v>1.2915220069436668</v>
      </c>
      <c r="L74" s="256"/>
    </row>
    <row r="75" spans="1:17" x14ac:dyDescent="0.25">
      <c r="A75" s="47"/>
      <c r="B75" s="47"/>
      <c r="C75" s="47"/>
      <c r="D75" s="87"/>
      <c r="E75" s="49"/>
      <c r="F75" s="88"/>
      <c r="G75" s="88"/>
      <c r="H75" s="89"/>
      <c r="I75" s="89"/>
      <c r="J75" s="89"/>
      <c r="K75" s="36"/>
      <c r="L75" s="256"/>
    </row>
    <row r="76" spans="1:17" ht="18.75" x14ac:dyDescent="0.3">
      <c r="A76" s="52" t="s">
        <v>47</v>
      </c>
      <c r="B76" s="52"/>
      <c r="C76" s="53"/>
      <c r="D76" s="54">
        <v>645217</v>
      </c>
      <c r="E76" s="55">
        <f>SUM(E70:E74)</f>
        <v>594781.70500000007</v>
      </c>
      <c r="F76" s="56">
        <f>SUM(F70:F74)</f>
        <v>600880.37894736836</v>
      </c>
      <c r="G76" s="56">
        <f>SUM(G70:G74)</f>
        <v>588157</v>
      </c>
      <c r="H76" s="34"/>
      <c r="I76" s="34">
        <f>SUM(I70:I74)</f>
        <v>497939.54</v>
      </c>
      <c r="J76" s="34">
        <f>G76-I76</f>
        <v>90217.460000000021</v>
      </c>
      <c r="K76" s="35">
        <f>IFERROR(I76/G76,0)</f>
        <v>0.84660990177792661</v>
      </c>
      <c r="L76" s="257"/>
    </row>
    <row r="77" spans="1:17" ht="18.75" x14ac:dyDescent="0.3">
      <c r="A77" s="74"/>
      <c r="B77" s="74"/>
      <c r="C77" s="74"/>
      <c r="D77" s="76"/>
      <c r="E77" s="77"/>
      <c r="F77" s="78"/>
      <c r="G77" s="78"/>
      <c r="H77" s="79"/>
      <c r="I77" s="79"/>
      <c r="J77" s="79"/>
      <c r="K77" s="36"/>
      <c r="L77" s="80"/>
    </row>
    <row r="78" spans="1:17" ht="18" customHeight="1" x14ac:dyDescent="0.25">
      <c r="A78" s="39" t="s">
        <v>48</v>
      </c>
      <c r="B78" s="40"/>
      <c r="C78" s="40" t="s">
        <v>49</v>
      </c>
      <c r="D78" s="41">
        <v>2020</v>
      </c>
      <c r="E78" s="42">
        <v>2020</v>
      </c>
      <c r="F78" s="42"/>
      <c r="G78" s="42"/>
      <c r="H78" s="42"/>
      <c r="I78" s="42"/>
      <c r="J78" s="42"/>
      <c r="K78" s="43"/>
      <c r="L78" s="44"/>
    </row>
    <row r="79" spans="1:17" ht="18" customHeight="1" x14ac:dyDescent="0.25">
      <c r="A79" s="45" t="s">
        <v>21</v>
      </c>
      <c r="B79" s="45"/>
      <c r="C79" s="45"/>
      <c r="D79" s="25">
        <v>153030.24315595842</v>
      </c>
      <c r="E79" s="26">
        <v>136393.47315595843</v>
      </c>
      <c r="F79" s="46">
        <v>212133.9454971012</v>
      </c>
      <c r="G79" s="46">
        <v>229499.0426145544</v>
      </c>
      <c r="H79" s="28"/>
      <c r="I79" s="28">
        <v>331403.89973969059</v>
      </c>
      <c r="J79" s="28"/>
      <c r="K79" s="29">
        <f t="shared" ref="K79:K83" si="6">IFERROR(I79/G79,0)</f>
        <v>1.4440317308699464</v>
      </c>
      <c r="L79" s="264" t="s">
        <v>50</v>
      </c>
    </row>
    <row r="80" spans="1:17" x14ac:dyDescent="0.25">
      <c r="A80" s="45" t="s">
        <v>23</v>
      </c>
      <c r="B80" s="45"/>
      <c r="C80" s="45"/>
      <c r="D80" s="25">
        <v>161758.85818546469</v>
      </c>
      <c r="E80" s="26">
        <v>153176.66318546471</v>
      </c>
      <c r="F80" s="46">
        <v>225404.25081847701</v>
      </c>
      <c r="G80" s="46">
        <v>179120.0325124769</v>
      </c>
      <c r="H80" s="28"/>
      <c r="I80" s="28">
        <v>76539.074073326803</v>
      </c>
      <c r="J80" s="28"/>
      <c r="K80" s="29">
        <f t="shared" si="6"/>
        <v>0.42730605281681905</v>
      </c>
      <c r="L80" s="256"/>
    </row>
    <row r="81" spans="1:12" x14ac:dyDescent="0.25">
      <c r="A81" s="45" t="s">
        <v>24</v>
      </c>
      <c r="B81" s="45"/>
      <c r="C81" s="45"/>
      <c r="D81" s="25">
        <v>157729.72110793545</v>
      </c>
      <c r="E81" s="26">
        <v>144658.41610793542</v>
      </c>
      <c r="F81" s="46">
        <v>20171.849583432726</v>
      </c>
      <c r="G81" s="46">
        <v>44436.914872968679</v>
      </c>
      <c r="H81" s="28"/>
      <c r="I81" s="28">
        <v>60645.667712904316</v>
      </c>
      <c r="J81" s="28"/>
      <c r="K81" s="29">
        <f t="shared" si="6"/>
        <v>1.3647587346302374</v>
      </c>
      <c r="L81" s="256"/>
    </row>
    <row r="82" spans="1:12" x14ac:dyDescent="0.25">
      <c r="A82" s="45" t="s">
        <v>31</v>
      </c>
      <c r="B82" s="45"/>
      <c r="C82" s="45"/>
      <c r="D82" s="25">
        <v>52648.710374170827</v>
      </c>
      <c r="E82" s="26">
        <v>47982.280374170819</v>
      </c>
      <c r="F82" s="46">
        <v>14204.985679936402</v>
      </c>
      <c r="G82" s="46">
        <v>0</v>
      </c>
      <c r="H82" s="28"/>
      <c r="I82" s="28">
        <v>17675.988474078327</v>
      </c>
      <c r="J82" s="28"/>
      <c r="K82" s="29">
        <f t="shared" si="6"/>
        <v>0</v>
      </c>
      <c r="L82" s="256"/>
    </row>
    <row r="83" spans="1:12" x14ac:dyDescent="0.25">
      <c r="A83" s="47" t="s">
        <v>26</v>
      </c>
      <c r="B83" s="47"/>
      <c r="C83" s="47"/>
      <c r="D83" s="25">
        <v>61527.769176470589</v>
      </c>
      <c r="E83" s="26">
        <v>58123.969176470593</v>
      </c>
      <c r="F83" s="46">
        <v>74620</v>
      </c>
      <c r="G83" s="46">
        <v>73688</v>
      </c>
      <c r="H83" s="28"/>
      <c r="I83" s="28">
        <v>71173</v>
      </c>
      <c r="J83" s="28"/>
      <c r="K83" s="29">
        <f t="shared" si="6"/>
        <v>0.96586961241993274</v>
      </c>
      <c r="L83" s="256"/>
    </row>
    <row r="84" spans="1:12" x14ac:dyDescent="0.25">
      <c r="A84" s="47"/>
      <c r="B84" s="47"/>
      <c r="C84" s="47"/>
      <c r="D84" s="48"/>
      <c r="E84" s="49"/>
      <c r="F84" s="50"/>
      <c r="G84" s="50"/>
      <c r="H84" s="51"/>
      <c r="I84" s="51"/>
      <c r="J84" s="51"/>
      <c r="K84" s="36"/>
      <c r="L84" s="256"/>
    </row>
    <row r="85" spans="1:12" ht="18.75" x14ac:dyDescent="0.3">
      <c r="A85" s="52" t="s">
        <v>27</v>
      </c>
      <c r="B85" s="52"/>
      <c r="C85" s="53"/>
      <c r="D85" s="54">
        <v>586695.30200000003</v>
      </c>
      <c r="E85" s="55">
        <f>SUM(E79:E83)</f>
        <v>540334.80199999991</v>
      </c>
      <c r="F85" s="56">
        <f>SUM(F79:F83)</f>
        <v>546535.03157894732</v>
      </c>
      <c r="G85" s="56">
        <f>SUM(G79:G83)</f>
        <v>526743.99</v>
      </c>
      <c r="H85" s="34"/>
      <c r="I85" s="34">
        <f>SUM(I79:I83)</f>
        <v>557437.63</v>
      </c>
      <c r="J85" s="34">
        <f>G85-I85</f>
        <v>-30693.640000000014</v>
      </c>
      <c r="K85" s="35">
        <f>IFERROR(I85/G85,0)</f>
        <v>1.0582705082216506</v>
      </c>
      <c r="L85" s="257"/>
    </row>
    <row r="86" spans="1:12" ht="18.75" x14ac:dyDescent="0.3">
      <c r="A86" s="74"/>
      <c r="B86" s="74"/>
      <c r="C86" s="74"/>
      <c r="D86" s="76"/>
      <c r="E86" s="77"/>
      <c r="F86" s="78"/>
      <c r="G86" s="78"/>
      <c r="H86" s="79"/>
      <c r="I86" s="79"/>
      <c r="J86" s="79"/>
      <c r="K86" s="36"/>
      <c r="L86" s="80"/>
    </row>
    <row r="87" spans="1:12" ht="18" customHeight="1" x14ac:dyDescent="0.25">
      <c r="A87" s="39" t="s">
        <v>51</v>
      </c>
      <c r="B87" s="40"/>
      <c r="C87" s="40" t="s">
        <v>52</v>
      </c>
      <c r="D87" s="41">
        <v>2020</v>
      </c>
      <c r="E87" s="42">
        <v>2020</v>
      </c>
      <c r="F87" s="42"/>
      <c r="G87" s="42"/>
      <c r="H87" s="42"/>
      <c r="I87" s="42"/>
      <c r="J87" s="42"/>
      <c r="K87" s="43"/>
      <c r="L87" s="44"/>
    </row>
    <row r="88" spans="1:12" ht="18" customHeight="1" x14ac:dyDescent="0.25">
      <c r="A88" s="47" t="s">
        <v>53</v>
      </c>
      <c r="B88" s="47"/>
      <c r="C88" s="47"/>
      <c r="D88" s="25">
        <v>456500</v>
      </c>
      <c r="E88" s="26">
        <v>422415.5</v>
      </c>
      <c r="F88" s="46"/>
      <c r="G88" s="46"/>
      <c r="H88" s="28"/>
      <c r="I88" s="28"/>
      <c r="J88" s="28"/>
      <c r="K88" s="29">
        <f t="shared" ref="K88:K93" si="7">IFERROR(I88/G88,0)</f>
        <v>0</v>
      </c>
      <c r="L88" s="65"/>
    </row>
    <row r="89" spans="1:12" x14ac:dyDescent="0.25">
      <c r="A89" s="45" t="s">
        <v>21</v>
      </c>
      <c r="B89" s="45"/>
      <c r="C89" s="45"/>
      <c r="D89" s="25">
        <f>SUM(E89:E89)</f>
        <v>0</v>
      </c>
      <c r="E89" s="26"/>
      <c r="F89" s="46">
        <v>129085.56566172713</v>
      </c>
      <c r="G89" s="46">
        <v>128117.9686865937</v>
      </c>
      <c r="H89" s="90"/>
      <c r="I89" s="28">
        <v>95592.611828404115</v>
      </c>
      <c r="J89" s="90"/>
      <c r="K89" s="29">
        <f t="shared" si="7"/>
        <v>0.74612962419226181</v>
      </c>
      <c r="L89" s="256" t="s">
        <v>54</v>
      </c>
    </row>
    <row r="90" spans="1:12" x14ac:dyDescent="0.25">
      <c r="A90" s="45" t="s">
        <v>23</v>
      </c>
      <c r="B90" s="45"/>
      <c r="C90" s="45"/>
      <c r="D90" s="25">
        <f>SUM(E90:E90)</f>
        <v>0</v>
      </c>
      <c r="E90" s="26"/>
      <c r="F90" s="46">
        <v>103268.4525293817</v>
      </c>
      <c r="G90" s="46">
        <v>196109.02309980121</v>
      </c>
      <c r="H90" s="90"/>
      <c r="I90" s="28">
        <v>120298.05447113677</v>
      </c>
      <c r="J90" s="90"/>
      <c r="K90" s="29">
        <f t="shared" si="7"/>
        <v>0.61342437267619387</v>
      </c>
      <c r="L90" s="256"/>
    </row>
    <row r="91" spans="1:12" x14ac:dyDescent="0.25">
      <c r="A91" s="45" t="s">
        <v>24</v>
      </c>
      <c r="B91" s="45"/>
      <c r="C91" s="45"/>
      <c r="D91" s="25">
        <f>SUM(E91:E91)</f>
        <v>0</v>
      </c>
      <c r="E91" s="26"/>
      <c r="F91" s="46">
        <v>73763.180378129793</v>
      </c>
      <c r="G91" s="46">
        <v>0</v>
      </c>
      <c r="H91" s="90"/>
      <c r="I91" s="28">
        <v>48476.625572358716</v>
      </c>
      <c r="J91" s="90"/>
      <c r="K91" s="29">
        <f t="shared" si="7"/>
        <v>0</v>
      </c>
      <c r="L91" s="256"/>
    </row>
    <row r="92" spans="1:12" x14ac:dyDescent="0.25">
      <c r="A92" s="45" t="s">
        <v>31</v>
      </c>
      <c r="B92" s="45"/>
      <c r="C92" s="45"/>
      <c r="D92" s="25">
        <f>SUM(E92:E92)</f>
        <v>0</v>
      </c>
      <c r="E92" s="26"/>
      <c r="F92" s="46">
        <v>73763.180378129793</v>
      </c>
      <c r="G92" s="46">
        <v>46019.008213605106</v>
      </c>
      <c r="H92" s="90"/>
      <c r="I92" s="28">
        <v>79356.888128100385</v>
      </c>
      <c r="J92" s="90"/>
      <c r="K92" s="29">
        <f t="shared" si="7"/>
        <v>1.7244371664802467</v>
      </c>
      <c r="L92" s="256"/>
    </row>
    <row r="93" spans="1:12" x14ac:dyDescent="0.25">
      <c r="A93" s="47" t="s">
        <v>26</v>
      </c>
      <c r="B93" s="47"/>
      <c r="C93" s="47"/>
      <c r="D93" s="25">
        <f>SUM(E93:E93)</f>
        <v>0</v>
      </c>
      <c r="E93" s="26"/>
      <c r="F93" s="46">
        <v>40000</v>
      </c>
      <c r="G93" s="46">
        <v>44062</v>
      </c>
      <c r="H93" s="51"/>
      <c r="I93" s="51">
        <v>47378.77</v>
      </c>
      <c r="J93" s="51"/>
      <c r="K93" s="29">
        <f t="shared" si="7"/>
        <v>1.0752750669511142</v>
      </c>
      <c r="L93" s="256"/>
    </row>
    <row r="94" spans="1:12" ht="41.25" customHeight="1" x14ac:dyDescent="0.3">
      <c r="A94" s="47"/>
      <c r="B94" s="47"/>
      <c r="C94" s="47"/>
      <c r="D94" s="25"/>
      <c r="E94" s="55"/>
      <c r="F94" s="50"/>
      <c r="G94" s="50"/>
      <c r="H94" s="51"/>
      <c r="I94" s="51"/>
      <c r="J94" s="51"/>
      <c r="K94" s="36"/>
      <c r="L94" s="256"/>
    </row>
    <row r="95" spans="1:12" ht="18.75" x14ac:dyDescent="0.3">
      <c r="A95" s="52" t="s">
        <v>27</v>
      </c>
      <c r="B95" s="52"/>
      <c r="C95" s="53"/>
      <c r="D95" s="54">
        <v>456500</v>
      </c>
      <c r="E95" s="55">
        <f>SUM(E88:E93)</f>
        <v>422415.5</v>
      </c>
      <c r="F95" s="56">
        <f>SUM(F88:F93)</f>
        <v>419880.37894736847</v>
      </c>
      <c r="G95" s="56">
        <f>SUM(G89:G93)</f>
        <v>414308</v>
      </c>
      <c r="H95" s="34"/>
      <c r="I95" s="34">
        <f>SUM(I89:I93)</f>
        <v>391102.95</v>
      </c>
      <c r="J95" s="34">
        <f>G95-I95</f>
        <v>23205.049999999988</v>
      </c>
      <c r="K95" s="35">
        <f>IFERROR(I95/G95,0)</f>
        <v>0.94399082325226646</v>
      </c>
      <c r="L95" s="257"/>
    </row>
    <row r="96" spans="1:12" ht="18.75" x14ac:dyDescent="0.3">
      <c r="A96" s="74"/>
      <c r="B96" s="74"/>
      <c r="C96" s="74"/>
      <c r="D96" s="76"/>
      <c r="E96" s="77"/>
      <c r="F96" s="78"/>
      <c r="G96" s="78"/>
      <c r="H96" s="79"/>
      <c r="I96" s="79"/>
      <c r="J96" s="79"/>
      <c r="K96" s="36"/>
      <c r="L96" s="91"/>
    </row>
    <row r="97" spans="1:12" x14ac:dyDescent="0.25">
      <c r="A97" s="52"/>
      <c r="B97" s="52"/>
      <c r="C97" s="53"/>
      <c r="D97" s="92"/>
      <c r="E97" s="93"/>
      <c r="F97" s="94"/>
      <c r="G97" s="94"/>
      <c r="H97" s="95"/>
      <c r="I97" s="95"/>
      <c r="J97" s="95"/>
      <c r="K97" s="36"/>
      <c r="L97" s="91"/>
    </row>
    <row r="98" spans="1:12" ht="18.75" x14ac:dyDescent="0.3">
      <c r="A98" s="52" t="s">
        <v>55</v>
      </c>
      <c r="B98" s="52"/>
      <c r="C98" s="52"/>
      <c r="D98" s="92">
        <f>D21+D31+D58+D40+D49+D85+D76+D95+D67</f>
        <v>3512518.7098706742</v>
      </c>
      <c r="E98" s="93">
        <f>E21+E31+E58+E40+E49+E85+E76+E95+E67</f>
        <v>3484751.674870674</v>
      </c>
      <c r="F98" s="94">
        <f>F21+F31+F58+F40+F49+F85+F76+F95+F67</f>
        <v>3702043.7067585178</v>
      </c>
      <c r="G98" s="94">
        <f>G21+G31+G58+G40+G49+G85+G76+G95+G67</f>
        <v>3571508.9797318601</v>
      </c>
      <c r="H98" s="95"/>
      <c r="I98" s="34">
        <f>I21+I31+I58+I40+I49+I85+I76+I95+I67</f>
        <v>3555136.13</v>
      </c>
      <c r="J98" s="34">
        <f>G98-I98</f>
        <v>16372.849731860217</v>
      </c>
      <c r="K98" s="35">
        <f>IFERROR(I98/G98,0)</f>
        <v>0.99541570528737988</v>
      </c>
      <c r="L98" s="91"/>
    </row>
    <row r="99" spans="1:12" ht="18.75" x14ac:dyDescent="0.3">
      <c r="A99" s="74"/>
      <c r="B99" s="74"/>
      <c r="C99" s="74"/>
      <c r="D99" s="76"/>
      <c r="E99" s="77"/>
      <c r="F99" s="78"/>
      <c r="G99" s="78"/>
      <c r="H99" s="79"/>
      <c r="I99" s="79"/>
      <c r="J99" s="79"/>
      <c r="K99" s="36"/>
      <c r="L99" s="91"/>
    </row>
    <row r="100" spans="1:12" ht="18.75" x14ac:dyDescent="0.3">
      <c r="A100" s="17" t="s">
        <v>56</v>
      </c>
      <c r="B100" s="17"/>
      <c r="C100" s="17"/>
      <c r="D100" s="17"/>
      <c r="E100" s="17" t="s">
        <v>18</v>
      </c>
      <c r="F100" s="17"/>
      <c r="G100" s="17"/>
      <c r="H100" s="17"/>
      <c r="I100" s="17"/>
      <c r="J100" s="17"/>
      <c r="K100" s="37"/>
      <c r="L100" s="38"/>
    </row>
    <row r="101" spans="1:12" ht="18" customHeight="1" x14ac:dyDescent="0.25">
      <c r="A101" s="39" t="s">
        <v>57</v>
      </c>
      <c r="B101" s="40"/>
      <c r="C101" s="40"/>
      <c r="D101" s="41">
        <v>2020</v>
      </c>
      <c r="E101" s="42">
        <v>2020</v>
      </c>
      <c r="F101" s="42"/>
      <c r="G101" s="42"/>
      <c r="H101" s="42"/>
      <c r="I101" s="42"/>
      <c r="J101" s="42"/>
      <c r="K101" s="43"/>
      <c r="L101" s="44"/>
    </row>
    <row r="102" spans="1:12" ht="18" customHeight="1" x14ac:dyDescent="0.25">
      <c r="A102" s="45" t="s">
        <v>21</v>
      </c>
      <c r="B102" s="45"/>
      <c r="C102" s="96" t="s">
        <v>58</v>
      </c>
      <c r="D102" s="25">
        <v>96244.752385279426</v>
      </c>
      <c r="E102" s="26">
        <v>112368.23102243688</v>
      </c>
      <c r="F102" s="46">
        <v>209247.62963841791</v>
      </c>
      <c r="G102" s="46">
        <v>155219.51640534919</v>
      </c>
      <c r="H102" s="90"/>
      <c r="I102" s="28">
        <v>167314.88519447637</v>
      </c>
      <c r="J102" s="90"/>
      <c r="K102" s="29">
        <f t="shared" ref="K102:K106" si="8">IFERROR(I102/G102,0)</f>
        <v>1.0779242782688527</v>
      </c>
      <c r="L102" s="258" t="s">
        <v>59</v>
      </c>
    </row>
    <row r="103" spans="1:12" x14ac:dyDescent="0.25">
      <c r="A103" s="45" t="s">
        <v>23</v>
      </c>
      <c r="B103" s="45"/>
      <c r="C103" s="96" t="s">
        <v>60</v>
      </c>
      <c r="D103" s="25">
        <v>132599.6015447524</v>
      </c>
      <c r="E103" s="26">
        <v>154813.45518161217</v>
      </c>
      <c r="F103" s="46">
        <v>202180.26634579932</v>
      </c>
      <c r="G103" s="46">
        <v>281654.65714629821</v>
      </c>
      <c r="H103" s="90"/>
      <c r="I103" s="28">
        <v>240063.8633895005</v>
      </c>
      <c r="J103" s="90"/>
      <c r="K103" s="29">
        <f t="shared" si="8"/>
        <v>0.85233408111127218</v>
      </c>
      <c r="L103" s="259"/>
    </row>
    <row r="104" spans="1:12" x14ac:dyDescent="0.25">
      <c r="A104" s="45" t="s">
        <v>24</v>
      </c>
      <c r="B104" s="45"/>
      <c r="C104" s="96" t="s">
        <v>61</v>
      </c>
      <c r="D104" s="25">
        <v>156411.92639709223</v>
      </c>
      <c r="E104" s="26">
        <v>182614.95868050103</v>
      </c>
      <c r="F104" s="46">
        <v>115224.85975813695</v>
      </c>
      <c r="G104" s="46">
        <v>94247.492487151292</v>
      </c>
      <c r="H104" s="90"/>
      <c r="I104" s="28">
        <v>137348.26634429026</v>
      </c>
      <c r="J104" s="90"/>
      <c r="K104" s="29">
        <f t="shared" si="8"/>
        <v>1.457314807213729</v>
      </c>
      <c r="L104" s="259"/>
    </row>
    <row r="105" spans="1:12" x14ac:dyDescent="0.25">
      <c r="A105" s="45" t="s">
        <v>31</v>
      </c>
      <c r="B105" s="45"/>
      <c r="C105" s="45"/>
      <c r="D105" s="25">
        <v>151866.71967287597</v>
      </c>
      <c r="E105" s="26">
        <v>177308.31258735171</v>
      </c>
      <c r="F105" s="46">
        <v>4473.0147421637012</v>
      </c>
      <c r="G105" s="46">
        <v>13718.636627862143</v>
      </c>
      <c r="H105" s="90"/>
      <c r="I105" s="28">
        <v>20427.695071732669</v>
      </c>
      <c r="J105" s="90"/>
      <c r="K105" s="29">
        <f t="shared" si="8"/>
        <v>1.4890470260174855</v>
      </c>
      <c r="L105" s="259"/>
    </row>
    <row r="106" spans="1:12" x14ac:dyDescent="0.25">
      <c r="A106" s="47" t="s">
        <v>26</v>
      </c>
      <c r="B106" s="47"/>
      <c r="C106" s="47"/>
      <c r="D106" s="25">
        <v>59800</v>
      </c>
      <c r="E106" s="26">
        <v>69818.04252809826</v>
      </c>
      <c r="F106" s="46">
        <v>65797.229515482177</v>
      </c>
      <c r="G106" s="46">
        <v>48578.06</v>
      </c>
      <c r="H106" s="51"/>
      <c r="I106" s="51">
        <v>67372.17</v>
      </c>
      <c r="J106" s="51"/>
      <c r="K106" s="29">
        <f t="shared" si="8"/>
        <v>1.3868847376778735</v>
      </c>
      <c r="L106" s="259"/>
    </row>
    <row r="107" spans="1:12" x14ac:dyDescent="0.25">
      <c r="A107" s="47"/>
      <c r="B107" s="47"/>
      <c r="C107" s="47"/>
      <c r="D107" s="48"/>
      <c r="E107" s="83"/>
      <c r="F107" s="50"/>
      <c r="G107" s="50"/>
      <c r="H107" s="51"/>
      <c r="I107" s="51"/>
      <c r="J107" s="51"/>
      <c r="K107" s="36"/>
      <c r="L107" s="259"/>
    </row>
    <row r="108" spans="1:12" ht="18.75" x14ac:dyDescent="0.3">
      <c r="A108" s="52" t="s">
        <v>27</v>
      </c>
      <c r="B108" s="52"/>
      <c r="C108" s="53"/>
      <c r="D108" s="54">
        <v>596923</v>
      </c>
      <c r="E108" s="55">
        <f>SUM(E102:E107)</f>
        <v>696923</v>
      </c>
      <c r="F108" s="56">
        <f>SUM(F102:F106)</f>
        <v>596923.00000000012</v>
      </c>
      <c r="G108" s="56">
        <f>SUM(G102:G106)</f>
        <v>593418.36266666069</v>
      </c>
      <c r="H108" s="34"/>
      <c r="I108" s="34">
        <f>SUM(I102:I106)</f>
        <v>632526.87999999977</v>
      </c>
      <c r="J108" s="34">
        <f>G108-I108</f>
        <v>-39108.517333339085</v>
      </c>
      <c r="K108" s="35">
        <f>IFERROR(I108/G108,0)</f>
        <v>1.065903786929673</v>
      </c>
      <c r="L108" s="260"/>
    </row>
    <row r="109" spans="1:12" x14ac:dyDescent="0.25">
      <c r="A109" s="52"/>
      <c r="B109" s="52"/>
      <c r="C109" s="53"/>
      <c r="D109" s="92"/>
      <c r="E109" s="93"/>
      <c r="F109" s="94"/>
      <c r="G109" s="94"/>
      <c r="H109" s="95"/>
      <c r="I109" s="95"/>
      <c r="J109" s="95"/>
      <c r="K109" s="36"/>
      <c r="L109" s="80"/>
    </row>
    <row r="110" spans="1:12" x14ac:dyDescent="0.25">
      <c r="A110" s="39" t="s">
        <v>62</v>
      </c>
      <c r="B110" s="40"/>
      <c r="C110" s="40" t="s">
        <v>63</v>
      </c>
      <c r="D110" s="41">
        <v>2020</v>
      </c>
      <c r="E110" s="42">
        <v>2020</v>
      </c>
      <c r="F110" s="42"/>
      <c r="G110" s="42"/>
      <c r="H110" s="42"/>
      <c r="I110" s="42"/>
      <c r="J110" s="42"/>
      <c r="K110" s="43"/>
      <c r="L110" s="44"/>
    </row>
    <row r="111" spans="1:12" x14ac:dyDescent="0.25">
      <c r="A111" s="45" t="s">
        <v>21</v>
      </c>
      <c r="B111" s="45"/>
      <c r="C111" s="45"/>
      <c r="D111" s="25">
        <v>0</v>
      </c>
      <c r="E111" s="26">
        <v>0</v>
      </c>
      <c r="F111" s="46">
        <v>0</v>
      </c>
      <c r="G111" s="46"/>
      <c r="H111" s="90"/>
      <c r="I111" s="28"/>
      <c r="J111" s="90"/>
      <c r="K111" s="36"/>
      <c r="L111" s="71"/>
    </row>
    <row r="112" spans="1:12" x14ac:dyDescent="0.25">
      <c r="A112" s="45" t="s">
        <v>23</v>
      </c>
      <c r="B112" s="45"/>
      <c r="C112" s="45"/>
      <c r="D112" s="25">
        <v>0</v>
      </c>
      <c r="E112" s="26">
        <v>0</v>
      </c>
      <c r="F112" s="46">
        <v>0</v>
      </c>
      <c r="G112" s="46"/>
      <c r="H112" s="90"/>
      <c r="I112" s="90"/>
      <c r="J112" s="90"/>
      <c r="K112" s="36"/>
      <c r="L112" s="72"/>
    </row>
    <row r="113" spans="1:12" x14ac:dyDescent="0.25">
      <c r="A113" s="45" t="s">
        <v>24</v>
      </c>
      <c r="B113" s="45"/>
      <c r="C113" s="45"/>
      <c r="D113" s="25">
        <v>0</v>
      </c>
      <c r="E113" s="26">
        <v>0</v>
      </c>
      <c r="F113" s="46">
        <v>0</v>
      </c>
      <c r="G113" s="46"/>
      <c r="H113" s="90"/>
      <c r="I113" s="90"/>
      <c r="J113" s="90"/>
      <c r="K113" s="36"/>
      <c r="L113" s="72"/>
    </row>
    <row r="114" spans="1:12" x14ac:dyDescent="0.25">
      <c r="A114" s="45" t="s">
        <v>31</v>
      </c>
      <c r="B114" s="45"/>
      <c r="C114" s="45"/>
      <c r="D114" s="25">
        <v>0</v>
      </c>
      <c r="E114" s="26">
        <v>0</v>
      </c>
      <c r="F114" s="46">
        <v>0</v>
      </c>
      <c r="G114" s="46"/>
      <c r="H114" s="90"/>
      <c r="I114" s="90"/>
      <c r="J114" s="90"/>
      <c r="K114" s="36"/>
      <c r="L114" s="72"/>
    </row>
    <row r="115" spans="1:12" x14ac:dyDescent="0.25">
      <c r="A115" s="47" t="s">
        <v>26</v>
      </c>
      <c r="B115" s="47"/>
      <c r="C115" s="47"/>
      <c r="D115" s="25">
        <v>0</v>
      </c>
      <c r="E115" s="26">
        <v>0</v>
      </c>
      <c r="F115" s="46">
        <v>0</v>
      </c>
      <c r="G115" s="46"/>
      <c r="H115" s="51"/>
      <c r="I115" s="51"/>
      <c r="J115" s="51"/>
      <c r="K115" s="36"/>
      <c r="L115" s="72"/>
    </row>
    <row r="116" spans="1:12" x14ac:dyDescent="0.25">
      <c r="A116" s="47"/>
      <c r="B116" s="47"/>
      <c r="C116" s="47"/>
      <c r="D116" s="48"/>
      <c r="E116" s="49"/>
      <c r="F116" s="50"/>
      <c r="G116" s="50"/>
      <c r="H116" s="51"/>
      <c r="I116" s="51"/>
      <c r="J116" s="51"/>
      <c r="K116" s="36"/>
      <c r="L116" s="72"/>
    </row>
    <row r="117" spans="1:12" ht="18.75" x14ac:dyDescent="0.3">
      <c r="A117" s="52" t="s">
        <v>27</v>
      </c>
      <c r="B117" s="52"/>
      <c r="C117" s="53"/>
      <c r="D117" s="92">
        <f>SUM(D111:D115)</f>
        <v>0</v>
      </c>
      <c r="E117" s="93">
        <f>SUM(E111:E115)</f>
        <v>0</v>
      </c>
      <c r="F117" s="94">
        <f>SUM(F111:F115)</f>
        <v>0</v>
      </c>
      <c r="G117" s="94">
        <f>SUM(G111:G115)</f>
        <v>0</v>
      </c>
      <c r="H117" s="34"/>
      <c r="I117" s="34">
        <f>SUM(I111:I115)</f>
        <v>0</v>
      </c>
      <c r="J117" s="34">
        <f>G117-I117</f>
        <v>0</v>
      </c>
      <c r="K117" s="35">
        <f>IFERROR(I117/G117,0)</f>
        <v>0</v>
      </c>
      <c r="L117" s="73"/>
    </row>
    <row r="118" spans="1:12" x14ac:dyDescent="0.25">
      <c r="A118" s="52"/>
      <c r="B118" s="52"/>
      <c r="C118" s="53"/>
      <c r="D118" s="92"/>
      <c r="E118" s="93"/>
      <c r="F118" s="94"/>
      <c r="G118" s="94"/>
      <c r="H118" s="95"/>
      <c r="I118" s="95"/>
      <c r="J118" s="95"/>
      <c r="K118" s="36"/>
      <c r="L118" s="80"/>
    </row>
    <row r="119" spans="1:12" x14ac:dyDescent="0.25">
      <c r="A119" s="39" t="s">
        <v>64</v>
      </c>
      <c r="B119" s="40"/>
      <c r="C119" s="40" t="s">
        <v>65</v>
      </c>
      <c r="D119" s="41">
        <v>2020</v>
      </c>
      <c r="E119" s="42">
        <v>2020</v>
      </c>
      <c r="F119" s="42"/>
      <c r="G119" s="42"/>
      <c r="H119" s="42"/>
      <c r="I119" s="42"/>
      <c r="J119" s="42"/>
      <c r="K119" s="43"/>
      <c r="L119" s="44"/>
    </row>
    <row r="120" spans="1:12" ht="18" customHeight="1" x14ac:dyDescent="0.25">
      <c r="A120" s="45" t="s">
        <v>21</v>
      </c>
      <c r="B120" s="45"/>
      <c r="C120" s="45"/>
      <c r="D120" s="25">
        <v>76808.917197452232</v>
      </c>
      <c r="E120" s="26">
        <v>76808.917197452232</v>
      </c>
      <c r="F120" s="46">
        <v>54878.076477250317</v>
      </c>
      <c r="G120" s="46">
        <v>68343.733360065409</v>
      </c>
      <c r="H120" s="90"/>
      <c r="I120" s="28">
        <v>68181.348278713282</v>
      </c>
      <c r="J120" s="90"/>
      <c r="K120" s="29">
        <f t="shared" ref="K120:K124" si="9">IFERROR(I120/G120,0)</f>
        <v>0.99762399457318773</v>
      </c>
      <c r="L120" s="258" t="s">
        <v>66</v>
      </c>
    </row>
    <row r="121" spans="1:12" x14ac:dyDescent="0.25">
      <c r="A121" s="45" t="s">
        <v>23</v>
      </c>
      <c r="B121" s="45"/>
      <c r="C121" s="45"/>
      <c r="D121" s="25">
        <v>80525.477707006372</v>
      </c>
      <c r="E121" s="26">
        <v>80525.477707006372</v>
      </c>
      <c r="F121" s="46">
        <v>101789.98056264171</v>
      </c>
      <c r="G121" s="46">
        <v>75784.381750072542</v>
      </c>
      <c r="H121" s="90"/>
      <c r="I121" s="28">
        <v>50768.070917663645</v>
      </c>
      <c r="J121" s="90"/>
      <c r="K121" s="29">
        <f t="shared" si="9"/>
        <v>0.66990149876910554</v>
      </c>
      <c r="L121" s="259"/>
    </row>
    <row r="122" spans="1:12" x14ac:dyDescent="0.25">
      <c r="A122" s="45" t="s">
        <v>24</v>
      </c>
      <c r="B122" s="45"/>
      <c r="C122" s="45"/>
      <c r="D122" s="25">
        <v>37165.605095541403</v>
      </c>
      <c r="E122" s="26">
        <v>37165.605095541403</v>
      </c>
      <c r="F122" s="46">
        <v>53523.8271706343</v>
      </c>
      <c r="G122" s="46">
        <v>74437.978487054992</v>
      </c>
      <c r="H122" s="90"/>
      <c r="I122" s="28">
        <v>71042.010803623052</v>
      </c>
      <c r="J122" s="90"/>
      <c r="K122" s="29">
        <f t="shared" si="9"/>
        <v>0.95437856115312814</v>
      </c>
      <c r="L122" s="259"/>
    </row>
    <row r="123" spans="1:12" x14ac:dyDescent="0.25">
      <c r="A123" s="45" t="s">
        <v>31</v>
      </c>
      <c r="B123" s="45"/>
      <c r="C123" s="45"/>
      <c r="D123" s="25">
        <f>SUM(E123:E123)</f>
        <v>0</v>
      </c>
      <c r="E123" s="26"/>
      <c r="F123" s="46">
        <v>0</v>
      </c>
      <c r="G123" s="46">
        <v>0</v>
      </c>
      <c r="H123" s="90"/>
      <c r="I123" s="28">
        <v>0</v>
      </c>
      <c r="J123" s="90"/>
      <c r="K123" s="29">
        <f t="shared" si="9"/>
        <v>0</v>
      </c>
      <c r="L123" s="259"/>
    </row>
    <row r="124" spans="1:12" x14ac:dyDescent="0.25">
      <c r="A124" s="47" t="s">
        <v>26</v>
      </c>
      <c r="B124" s="47"/>
      <c r="C124" s="47"/>
      <c r="D124" s="25">
        <v>12423</v>
      </c>
      <c r="E124" s="26">
        <v>12423</v>
      </c>
      <c r="F124" s="46">
        <v>5000</v>
      </c>
      <c r="G124" s="46">
        <v>13513</v>
      </c>
      <c r="H124" s="51"/>
      <c r="I124" s="51">
        <v>10598.63</v>
      </c>
      <c r="J124" s="51"/>
      <c r="K124" s="29">
        <f t="shared" si="9"/>
        <v>0.78432842448013018</v>
      </c>
      <c r="L124" s="259"/>
    </row>
    <row r="125" spans="1:12" x14ac:dyDescent="0.25">
      <c r="A125" s="47"/>
      <c r="B125" s="47"/>
      <c r="C125" s="47"/>
      <c r="D125" s="48"/>
      <c r="E125" s="49"/>
      <c r="F125" s="50">
        <f>E125</f>
        <v>0</v>
      </c>
      <c r="G125" s="50"/>
      <c r="H125" s="51"/>
      <c r="I125" s="51"/>
      <c r="J125" s="51"/>
      <c r="K125" s="36"/>
      <c r="L125" s="259"/>
    </row>
    <row r="126" spans="1:12" ht="18.75" x14ac:dyDescent="0.3">
      <c r="A126" s="52" t="s">
        <v>27</v>
      </c>
      <c r="B126" s="52"/>
      <c r="C126" s="53"/>
      <c r="D126" s="54">
        <v>206923</v>
      </c>
      <c r="E126" s="55">
        <f>SUM(E120:E124)</f>
        <v>206923</v>
      </c>
      <c r="F126" s="56">
        <f>SUM(F120:F124)</f>
        <v>215191.8842105263</v>
      </c>
      <c r="G126" s="56">
        <f>SUM(G120:G124)</f>
        <v>232079.09359719296</v>
      </c>
      <c r="H126" s="34"/>
      <c r="I126" s="34">
        <f>SUM(I120:I124)</f>
        <v>200590.06</v>
      </c>
      <c r="J126" s="34">
        <f>G126-I126</f>
        <v>31489.03359719296</v>
      </c>
      <c r="K126" s="35">
        <f>IFERROR(I126/G126,0)</f>
        <v>0.86431766382263298</v>
      </c>
      <c r="L126" s="260"/>
    </row>
    <row r="127" spans="1:12" x14ac:dyDescent="0.25">
      <c r="A127" s="97"/>
      <c r="B127" s="97"/>
      <c r="C127" s="97"/>
      <c r="D127" s="98"/>
      <c r="E127" s="99"/>
      <c r="F127" s="100"/>
      <c r="G127" s="100"/>
      <c r="H127" s="101"/>
      <c r="I127" s="101"/>
      <c r="J127" s="101"/>
      <c r="K127" s="36"/>
      <c r="L127" s="80"/>
    </row>
    <row r="128" spans="1:12" x14ac:dyDescent="0.25">
      <c r="A128" s="39" t="s">
        <v>67</v>
      </c>
      <c r="B128" s="40"/>
      <c r="C128" s="40" t="s">
        <v>68</v>
      </c>
      <c r="D128" s="41">
        <v>2020</v>
      </c>
      <c r="E128" s="42">
        <v>2020</v>
      </c>
      <c r="F128" s="42"/>
      <c r="G128" s="42"/>
      <c r="H128" s="42"/>
      <c r="I128" s="42"/>
      <c r="J128" s="42"/>
      <c r="K128" s="43"/>
      <c r="L128" s="44"/>
    </row>
    <row r="129" spans="1:12" ht="18" customHeight="1" x14ac:dyDescent="0.25">
      <c r="A129" s="45" t="s">
        <v>21</v>
      </c>
      <c r="B129" s="45"/>
      <c r="C129" s="45"/>
      <c r="D129" s="25">
        <v>34407.063890188649</v>
      </c>
      <c r="E129" s="26">
        <v>34407.063890188649</v>
      </c>
      <c r="F129" s="46">
        <v>41746.97034096616</v>
      </c>
      <c r="G129" s="46">
        <v>47623.254401149083</v>
      </c>
      <c r="H129" s="90"/>
      <c r="I129" s="28">
        <v>24568.576078231028</v>
      </c>
      <c r="J129" s="90"/>
      <c r="K129" s="29">
        <f t="shared" ref="K129:K133" si="10">IFERROR(I129/G129,0)</f>
        <v>0.51589452227015853</v>
      </c>
      <c r="L129" s="258" t="s">
        <v>69</v>
      </c>
    </row>
    <row r="130" spans="1:12" x14ac:dyDescent="0.25">
      <c r="A130" s="45" t="s">
        <v>23</v>
      </c>
      <c r="B130" s="45"/>
      <c r="C130" s="45"/>
      <c r="D130" s="25">
        <v>174499.35770573936</v>
      </c>
      <c r="E130" s="26">
        <v>174499.35770573936</v>
      </c>
      <c r="F130" s="46">
        <v>124281.90343433597</v>
      </c>
      <c r="G130" s="46">
        <v>156657.69344473802</v>
      </c>
      <c r="H130" s="90"/>
      <c r="I130" s="28">
        <v>115039.56685242565</v>
      </c>
      <c r="J130" s="90"/>
      <c r="K130" s="29">
        <f t="shared" si="10"/>
        <v>0.73433716737956811</v>
      </c>
      <c r="L130" s="259"/>
    </row>
    <row r="131" spans="1:12" x14ac:dyDescent="0.25">
      <c r="A131" s="45" t="s">
        <v>24</v>
      </c>
      <c r="B131" s="45"/>
      <c r="C131" s="45"/>
      <c r="D131" s="25">
        <v>27851.545361948345</v>
      </c>
      <c r="E131" s="26">
        <v>27851.545361948345</v>
      </c>
      <c r="F131" s="46">
        <v>60850.40150513102</v>
      </c>
      <c r="G131" s="46">
        <v>55027.672368369669</v>
      </c>
      <c r="H131" s="90"/>
      <c r="I131" s="28">
        <v>75846.837069343266</v>
      </c>
      <c r="J131" s="90"/>
      <c r="K131" s="29">
        <f t="shared" si="10"/>
        <v>1.3783399116285466</v>
      </c>
      <c r="L131" s="259"/>
    </row>
    <row r="132" spans="1:12" x14ac:dyDescent="0.25">
      <c r="A132" s="45" t="s">
        <v>31</v>
      </c>
      <c r="B132" s="45"/>
      <c r="C132" s="45"/>
      <c r="D132" s="25">
        <v>12911.033042123643</v>
      </c>
      <c r="E132" s="26">
        <v>12911.033042123643</v>
      </c>
      <c r="F132" s="46">
        <v>0</v>
      </c>
      <c r="G132" s="46">
        <v>0</v>
      </c>
      <c r="H132" s="90"/>
      <c r="I132" s="28">
        <v>0</v>
      </c>
      <c r="J132" s="90"/>
      <c r="K132" s="29">
        <f t="shared" si="10"/>
        <v>0</v>
      </c>
      <c r="L132" s="259"/>
    </row>
    <row r="133" spans="1:12" x14ac:dyDescent="0.25">
      <c r="A133" s="47" t="s">
        <v>26</v>
      </c>
      <c r="B133" s="47"/>
      <c r="C133" s="47"/>
      <c r="D133" s="25">
        <v>9408</v>
      </c>
      <c r="E133" s="26">
        <v>9408</v>
      </c>
      <c r="F133" s="46">
        <v>32197.724719566853</v>
      </c>
      <c r="G133" s="46">
        <v>13247.190214256792</v>
      </c>
      <c r="H133" s="51"/>
      <c r="I133" s="51">
        <v>37465.049999999996</v>
      </c>
      <c r="J133" s="51"/>
      <c r="K133" s="29">
        <f t="shared" si="10"/>
        <v>2.8281506790534072</v>
      </c>
      <c r="L133" s="259"/>
    </row>
    <row r="134" spans="1:12" ht="37.5" customHeight="1" x14ac:dyDescent="0.25">
      <c r="A134" s="47"/>
      <c r="B134" s="47"/>
      <c r="C134" s="47"/>
      <c r="D134" s="48"/>
      <c r="E134" s="49"/>
      <c r="F134" s="46"/>
      <c r="G134" s="46"/>
      <c r="H134" s="51"/>
      <c r="I134" s="51"/>
      <c r="J134" s="51"/>
      <c r="K134" s="36"/>
      <c r="L134" s="259"/>
    </row>
    <row r="135" spans="1:12" ht="18.75" x14ac:dyDescent="0.3">
      <c r="A135" s="52" t="s">
        <v>27</v>
      </c>
      <c r="B135" s="52"/>
      <c r="C135" s="53"/>
      <c r="D135" s="92">
        <v>259077</v>
      </c>
      <c r="E135" s="93">
        <f>SUM(E129:E133)</f>
        <v>259077</v>
      </c>
      <c r="F135" s="56">
        <f>SUM(F129:F133)</f>
        <v>259077</v>
      </c>
      <c r="G135" s="56">
        <f>SUM(G129:G133)</f>
        <v>272555.81042851356</v>
      </c>
      <c r="H135" s="34"/>
      <c r="I135" s="34">
        <f>SUM(I129:I133)</f>
        <v>252920.02999999991</v>
      </c>
      <c r="J135" s="34">
        <f>G135-I135</f>
        <v>19635.780428513652</v>
      </c>
      <c r="K135" s="35">
        <f>IFERROR(I135/G135,0)</f>
        <v>0.92795684525073163</v>
      </c>
      <c r="L135" s="260"/>
    </row>
    <row r="136" spans="1:12" x14ac:dyDescent="0.25">
      <c r="A136" s="52"/>
      <c r="B136" s="52"/>
      <c r="C136" s="53"/>
      <c r="D136" s="92"/>
      <c r="E136" s="93"/>
      <c r="F136" s="94"/>
      <c r="G136" s="94"/>
      <c r="H136" s="95"/>
      <c r="I136" s="95"/>
      <c r="J136" s="95"/>
      <c r="K136" s="36"/>
      <c r="L136" s="80"/>
    </row>
    <row r="137" spans="1:12" ht="18.75" x14ac:dyDescent="0.3">
      <c r="A137" s="45" t="s">
        <v>70</v>
      </c>
      <c r="B137" s="52"/>
      <c r="C137" s="52"/>
      <c r="D137" s="92">
        <v>1062923</v>
      </c>
      <c r="E137" s="93">
        <f>E126+E135+E108+E117</f>
        <v>1162923</v>
      </c>
      <c r="F137" s="94">
        <f>F126+F135+F108+F117</f>
        <v>1071191.8842105265</v>
      </c>
      <c r="G137" s="94">
        <f>G126+G135+G108+G117</f>
        <v>1098053.2666923671</v>
      </c>
      <c r="H137" s="95"/>
      <c r="I137" s="34">
        <f>I126+I135+I108+I117</f>
        <v>1086036.9699999997</v>
      </c>
      <c r="J137" s="34">
        <f>G137-I137</f>
        <v>12016.29669236741</v>
      </c>
      <c r="K137" s="35">
        <f>IFERROR(I137/G137,0)</f>
        <v>0.98905672697594738</v>
      </c>
      <c r="L137" s="91"/>
    </row>
    <row r="138" spans="1:12" x14ac:dyDescent="0.25">
      <c r="A138" s="24"/>
      <c r="B138" s="24"/>
      <c r="C138" s="24"/>
      <c r="D138" s="102"/>
      <c r="E138" s="26"/>
      <c r="F138" s="46"/>
      <c r="G138" s="46"/>
      <c r="H138" s="28"/>
      <c r="I138" s="28"/>
      <c r="J138" s="28"/>
      <c r="K138" s="36"/>
      <c r="L138" s="91"/>
    </row>
    <row r="139" spans="1:12" x14ac:dyDescent="0.25">
      <c r="A139" s="14" t="s">
        <v>71</v>
      </c>
      <c r="B139" s="14"/>
      <c r="C139" s="14"/>
      <c r="D139" s="14"/>
      <c r="E139" s="14"/>
      <c r="F139" s="14"/>
      <c r="G139" s="14"/>
      <c r="H139" s="14"/>
      <c r="I139" s="14"/>
      <c r="J139" s="14"/>
      <c r="K139" s="103"/>
      <c r="L139" s="104"/>
    </row>
    <row r="140" spans="1:12" ht="18.75" customHeight="1" x14ac:dyDescent="0.3">
      <c r="A140" s="17" t="s">
        <v>72</v>
      </c>
      <c r="B140" s="17"/>
      <c r="C140" s="17"/>
      <c r="D140" s="17">
        <v>2020</v>
      </c>
      <c r="E140" s="17" t="s">
        <v>18</v>
      </c>
      <c r="F140" s="17"/>
      <c r="G140" s="17"/>
      <c r="H140" s="105"/>
      <c r="I140" s="105"/>
      <c r="J140" s="105"/>
      <c r="K140" s="37"/>
      <c r="L140" s="38"/>
    </row>
    <row r="141" spans="1:12" ht="18" customHeight="1" x14ac:dyDescent="0.25">
      <c r="A141" s="24" t="s">
        <v>73</v>
      </c>
      <c r="B141" s="24"/>
      <c r="C141" s="24" t="s">
        <v>74</v>
      </c>
      <c r="D141" s="25">
        <v>150000</v>
      </c>
      <c r="E141" s="26">
        <v>150000</v>
      </c>
      <c r="F141" s="46">
        <v>157131.65684210527</v>
      </c>
      <c r="G141" s="46">
        <f>F141</f>
        <v>157131.65684210527</v>
      </c>
      <c r="H141" s="28"/>
      <c r="I141" s="28">
        <v>138480.90188249978</v>
      </c>
      <c r="J141" s="28"/>
      <c r="K141" s="29">
        <f t="shared" ref="K141:K144" si="11">IFERROR(I141/G141,0)</f>
        <v>0.88130491758037777</v>
      </c>
      <c r="L141" s="261" t="s">
        <v>75</v>
      </c>
    </row>
    <row r="142" spans="1:12" x14ac:dyDescent="0.25">
      <c r="A142" s="24" t="s">
        <v>76</v>
      </c>
      <c r="B142" s="24"/>
      <c r="C142" s="24"/>
      <c r="D142" s="25">
        <v>801281.25</v>
      </c>
      <c r="E142" s="26">
        <v>842482.82730527571</v>
      </c>
      <c r="F142" s="46">
        <v>858370.98819956684</v>
      </c>
      <c r="G142" s="46">
        <v>858942.97384995269</v>
      </c>
      <c r="H142" s="28"/>
      <c r="I142" s="28">
        <v>826543.46388641512</v>
      </c>
      <c r="J142" s="28"/>
      <c r="K142" s="29">
        <f t="shared" si="11"/>
        <v>0.96227978928762115</v>
      </c>
      <c r="L142" s="262"/>
    </row>
    <row r="143" spans="1:12" x14ac:dyDescent="0.25">
      <c r="A143" s="24" t="s">
        <v>77</v>
      </c>
      <c r="B143" s="24"/>
      <c r="C143" s="24" t="s">
        <v>78</v>
      </c>
      <c r="D143" s="25">
        <v>150000</v>
      </c>
      <c r="E143" s="26">
        <v>300000</v>
      </c>
      <c r="F143" s="46">
        <v>328036.63157894736</v>
      </c>
      <c r="G143" s="46">
        <f>F143</f>
        <v>328036.63157894736</v>
      </c>
      <c r="H143" s="28"/>
      <c r="I143" s="28">
        <v>400365.66000000003</v>
      </c>
      <c r="J143" s="28"/>
      <c r="K143" s="29">
        <f t="shared" si="11"/>
        <v>1.2204907057876722</v>
      </c>
      <c r="L143" s="262"/>
    </row>
    <row r="144" spans="1:12" x14ac:dyDescent="0.25">
      <c r="A144" s="106" t="s">
        <v>79</v>
      </c>
      <c r="B144" s="106"/>
      <c r="C144" s="106"/>
      <c r="D144" s="25">
        <v>0</v>
      </c>
      <c r="E144" s="26">
        <v>0</v>
      </c>
      <c r="F144" s="46">
        <v>0</v>
      </c>
      <c r="G144" s="46">
        <v>107677.44430250302</v>
      </c>
      <c r="H144" s="28"/>
      <c r="I144" s="28">
        <v>65630</v>
      </c>
      <c r="J144" s="28"/>
      <c r="K144" s="29">
        <f t="shared" si="11"/>
        <v>0.60950555081547753</v>
      </c>
      <c r="L144" s="262"/>
    </row>
    <row r="145" spans="1:12" x14ac:dyDescent="0.25">
      <c r="A145" s="24" t="s">
        <v>80</v>
      </c>
      <c r="B145" s="24"/>
      <c r="C145" s="24"/>
      <c r="D145" s="25"/>
      <c r="E145" s="26"/>
      <c r="F145" s="46"/>
      <c r="G145" s="46">
        <v>0</v>
      </c>
      <c r="H145" s="28"/>
      <c r="I145" s="28"/>
      <c r="J145" s="28"/>
      <c r="K145" s="36"/>
      <c r="L145" s="262"/>
    </row>
    <row r="146" spans="1:12" ht="18.75" x14ac:dyDescent="0.3">
      <c r="A146" s="30"/>
      <c r="B146" s="30" t="s">
        <v>16</v>
      </c>
      <c r="C146" s="30"/>
      <c r="D146" s="31">
        <v>1101281.25</v>
      </c>
      <c r="E146" s="32">
        <f>SUM(E141:E145)</f>
        <v>1292482.8273052757</v>
      </c>
      <c r="F146" s="33">
        <f>SUM(F141:F145)</f>
        <v>1343539.2766206195</v>
      </c>
      <c r="G146" s="33">
        <f>SUM(G141:G145)</f>
        <v>1451788.7065735084</v>
      </c>
      <c r="H146" s="34"/>
      <c r="I146" s="34">
        <f>SUM(I141:I144)</f>
        <v>1431020.025768915</v>
      </c>
      <c r="J146" s="34">
        <f>G146-I146</f>
        <v>20768.680804593489</v>
      </c>
      <c r="K146" s="35">
        <f>IFERROR(I146/G146,0)</f>
        <v>0.98569441909104571</v>
      </c>
      <c r="L146" s="263"/>
    </row>
    <row r="147" spans="1:12" ht="18.75" x14ac:dyDescent="0.3">
      <c r="A147" s="30"/>
      <c r="B147" s="30"/>
      <c r="C147" s="30"/>
      <c r="D147" s="31"/>
      <c r="E147" s="32"/>
      <c r="F147" s="33"/>
      <c r="G147" s="33"/>
      <c r="H147" s="34"/>
      <c r="I147" s="34"/>
      <c r="J147" s="34"/>
      <c r="K147" s="36"/>
      <c r="L147" s="91"/>
    </row>
    <row r="148" spans="1:12" x14ac:dyDescent="0.25">
      <c r="A148" s="24"/>
      <c r="B148" s="24"/>
      <c r="C148" s="24"/>
      <c r="D148" s="25"/>
      <c r="E148" s="26"/>
      <c r="F148" s="46"/>
      <c r="G148" s="46"/>
      <c r="H148" s="28"/>
      <c r="I148" s="28"/>
      <c r="J148" s="28"/>
      <c r="K148" s="36"/>
      <c r="L148" s="91"/>
    </row>
    <row r="149" spans="1:12" ht="18.75" x14ac:dyDescent="0.3">
      <c r="A149" s="63" t="s">
        <v>81</v>
      </c>
      <c r="B149" s="63"/>
      <c r="C149" s="63"/>
      <c r="D149" s="31">
        <f>D11+D98+D137+D146</f>
        <v>6076722.9598706737</v>
      </c>
      <c r="E149" s="32">
        <f>E11+E98+E137+E146</f>
        <v>6740157.5021759495</v>
      </c>
      <c r="F149" s="33">
        <f>F11+F98+F137+F146</f>
        <v>6721495.9707475584</v>
      </c>
      <c r="G149" s="33">
        <f>G11+G98+G137+G146</f>
        <v>6726072.0561556304</v>
      </c>
      <c r="H149" s="34"/>
      <c r="I149" s="34">
        <f>I11+I98+I137+I146</f>
        <v>6612637.0157689154</v>
      </c>
      <c r="J149" s="34">
        <f>G149-I149</f>
        <v>113435.04038671497</v>
      </c>
      <c r="K149" s="35">
        <f>IFERROR(I149/G149,0)</f>
        <v>0.98313502450766932</v>
      </c>
      <c r="L149" s="91"/>
    </row>
    <row r="150" spans="1:12" ht="18.75" x14ac:dyDescent="0.3">
      <c r="A150" s="107"/>
      <c r="B150" s="107"/>
      <c r="C150" s="107"/>
      <c r="D150" s="108"/>
      <c r="E150" s="77"/>
      <c r="F150" s="78"/>
      <c r="G150" s="78"/>
      <c r="H150" s="79"/>
      <c r="I150" s="79"/>
      <c r="J150" s="79"/>
      <c r="K150" s="36"/>
      <c r="L150" s="91"/>
    </row>
    <row r="151" spans="1:12" ht="18.75" x14ac:dyDescent="0.3">
      <c r="A151" s="63" t="s">
        <v>82</v>
      </c>
      <c r="B151" s="24"/>
      <c r="C151" s="24"/>
      <c r="D151" s="109"/>
      <c r="E151" s="68">
        <f>D149-E149</f>
        <v>-663434.5423052758</v>
      </c>
      <c r="F151" s="69">
        <f>D149-F149</f>
        <v>-644773.01087688468</v>
      </c>
      <c r="G151" s="69">
        <f>D149-G149</f>
        <v>-649349.09628495667</v>
      </c>
      <c r="H151" s="79"/>
      <c r="I151" s="79"/>
      <c r="J151" s="79"/>
      <c r="K151" s="36"/>
      <c r="L151" s="91"/>
    </row>
    <row r="152" spans="1:12" x14ac:dyDescent="0.25">
      <c r="A152" s="6"/>
      <c r="B152" s="6"/>
      <c r="C152" s="6"/>
      <c r="D152" s="110"/>
      <c r="E152" s="110"/>
      <c r="F152" s="110"/>
      <c r="G152" s="111"/>
      <c r="H152" s="111"/>
      <c r="I152" s="111"/>
      <c r="J152" s="111"/>
    </row>
    <row r="153" spans="1:12" s="129" customFormat="1" ht="18.75" x14ac:dyDescent="0.3">
      <c r="A153" s="125"/>
      <c r="B153" s="111"/>
      <c r="C153" s="111"/>
      <c r="D153" s="126"/>
      <c r="E153" s="126"/>
      <c r="F153" s="126"/>
      <c r="G153" s="111"/>
      <c r="H153" s="111"/>
      <c r="I153" s="111"/>
      <c r="J153" s="112"/>
      <c r="K153" s="127"/>
      <c r="L153" s="128"/>
    </row>
    <row r="154" spans="1:12" s="129" customFormat="1" ht="18.75" x14ac:dyDescent="0.3">
      <c r="A154" s="125"/>
      <c r="B154" s="111"/>
      <c r="C154" s="111"/>
      <c r="D154" s="126"/>
      <c r="E154" s="126"/>
      <c r="F154" s="126"/>
      <c r="G154" s="111"/>
      <c r="H154" s="111"/>
      <c r="I154" s="111"/>
      <c r="J154" s="111"/>
      <c r="K154" s="127"/>
      <c r="L154" s="128"/>
    </row>
    <row r="155" spans="1:12" s="129" customFormat="1" ht="18.75" x14ac:dyDescent="0.3">
      <c r="A155" s="113"/>
      <c r="B155" s="111"/>
      <c r="C155" s="111"/>
      <c r="D155" s="126"/>
      <c r="E155" s="126"/>
      <c r="F155" s="130"/>
      <c r="G155" s="126"/>
      <c r="H155" s="111"/>
      <c r="I155" s="111"/>
      <c r="J155" s="111"/>
      <c r="K155" s="127"/>
      <c r="L155" s="128"/>
    </row>
    <row r="156" spans="1:12" s="129" customFormat="1" ht="18.75" x14ac:dyDescent="0.3">
      <c r="A156" s="113"/>
      <c r="B156" s="111"/>
      <c r="C156" s="111"/>
      <c r="D156" s="126"/>
      <c r="E156" s="126"/>
      <c r="F156" s="130"/>
      <c r="G156" s="126"/>
      <c r="H156" s="111"/>
      <c r="I156" s="111"/>
      <c r="J156" s="111"/>
      <c r="K156" s="127"/>
      <c r="L156" s="128"/>
    </row>
    <row r="157" spans="1:12" s="129" customFormat="1" ht="18.75" x14ac:dyDescent="0.3">
      <c r="A157" s="113"/>
      <c r="B157" s="111"/>
      <c r="C157" s="111"/>
      <c r="D157" s="126"/>
      <c r="E157" s="126"/>
      <c r="F157" s="130"/>
      <c r="G157" s="126"/>
      <c r="H157" s="130"/>
      <c r="I157" s="131"/>
      <c r="J157" s="131"/>
      <c r="K157" s="127"/>
      <c r="L157" s="132"/>
    </row>
    <row r="158" spans="1:12" s="129" customFormat="1" ht="18.75" x14ac:dyDescent="0.3">
      <c r="A158" s="113"/>
      <c r="B158" s="111"/>
      <c r="C158" s="111"/>
      <c r="D158" s="126"/>
      <c r="E158" s="126"/>
      <c r="F158" s="130"/>
      <c r="G158" s="126"/>
      <c r="H158" s="111"/>
      <c r="I158" s="111"/>
      <c r="J158" s="111"/>
      <c r="K158" s="127"/>
      <c r="L158" s="128"/>
    </row>
    <row r="159" spans="1:12" s="129" customFormat="1" ht="18.75" x14ac:dyDescent="0.3">
      <c r="A159" s="113"/>
      <c r="B159" s="111"/>
      <c r="C159" s="111"/>
      <c r="D159" s="130"/>
      <c r="E159" s="126"/>
      <c r="F159" s="130"/>
      <c r="G159" s="126"/>
      <c r="H159" s="111"/>
      <c r="I159" s="111"/>
      <c r="J159" s="111"/>
      <c r="K159" s="127"/>
      <c r="L159" s="128"/>
    </row>
    <row r="160" spans="1:12" s="129" customFormat="1" ht="18.75" x14ac:dyDescent="0.3">
      <c r="A160" s="113"/>
      <c r="B160" s="111"/>
      <c r="C160" s="111"/>
      <c r="D160" s="126"/>
      <c r="E160" s="126"/>
      <c r="F160" s="130"/>
      <c r="G160" s="133"/>
      <c r="H160" s="111"/>
      <c r="I160" s="115"/>
      <c r="J160" s="115"/>
      <c r="K160" s="127"/>
      <c r="L160" s="128"/>
    </row>
    <row r="161" spans="1:17" s="128" customFormat="1" x14ac:dyDescent="0.25">
      <c r="A161" s="111"/>
      <c r="B161" s="111"/>
      <c r="C161" s="111"/>
      <c r="D161" s="134"/>
      <c r="E161" s="111"/>
      <c r="F161" s="111"/>
      <c r="G161" s="112"/>
      <c r="H161" s="112"/>
      <c r="I161" s="112"/>
      <c r="J161" s="112"/>
      <c r="K161" s="127"/>
      <c r="M161" s="129"/>
      <c r="N161" s="129"/>
      <c r="O161" s="129"/>
      <c r="P161" s="129"/>
      <c r="Q161" s="129"/>
    </row>
    <row r="162" spans="1:17" s="128" customFormat="1" ht="18.75" x14ac:dyDescent="0.3">
      <c r="A162" s="111"/>
      <c r="B162" s="111"/>
      <c r="C162" s="125"/>
      <c r="D162" s="112"/>
      <c r="E162" s="112"/>
      <c r="F162" s="112"/>
      <c r="G162" s="112"/>
      <c r="H162" s="112"/>
      <c r="I162" s="112"/>
      <c r="J162" s="112"/>
      <c r="K162" s="127"/>
      <c r="M162" s="129"/>
      <c r="N162" s="129"/>
      <c r="O162" s="129"/>
      <c r="P162" s="129"/>
      <c r="Q162" s="129"/>
    </row>
    <row r="163" spans="1:17" s="128" customFormat="1" x14ac:dyDescent="0.25">
      <c r="A163" s="111"/>
      <c r="B163" s="111"/>
      <c r="C163" s="111"/>
      <c r="D163" s="111"/>
      <c r="E163" s="111"/>
      <c r="F163" s="135"/>
      <c r="G163" s="118"/>
      <c r="H163" s="112"/>
      <c r="I163" s="118"/>
      <c r="J163" s="119"/>
      <c r="K163" s="127"/>
      <c r="M163" s="129"/>
      <c r="N163" s="129"/>
      <c r="O163" s="129"/>
      <c r="P163" s="129"/>
      <c r="Q163" s="129"/>
    </row>
    <row r="164" spans="1:17" s="128" customFormat="1" x14ac:dyDescent="0.25">
      <c r="A164" s="111"/>
      <c r="B164" s="111"/>
      <c r="C164" s="111"/>
      <c r="D164" s="112"/>
      <c r="E164" s="112"/>
      <c r="F164" s="112"/>
      <c r="G164" s="112"/>
      <c r="H164" s="112"/>
      <c r="I164" s="112"/>
      <c r="J164" s="112"/>
      <c r="K164" s="127"/>
      <c r="M164" s="129"/>
      <c r="N164" s="129"/>
      <c r="O164" s="129"/>
      <c r="P164" s="129"/>
      <c r="Q164" s="129"/>
    </row>
    <row r="165" spans="1:17" s="128" customFormat="1" x14ac:dyDescent="0.25">
      <c r="A165" s="111"/>
      <c r="B165" s="111"/>
      <c r="C165" s="111"/>
      <c r="D165" s="112"/>
      <c r="E165" s="112"/>
      <c r="F165" s="136"/>
      <c r="G165" s="122"/>
      <c r="H165" s="122"/>
      <c r="I165" s="122"/>
      <c r="J165" s="122"/>
      <c r="K165" s="127"/>
      <c r="M165" s="129"/>
      <c r="N165" s="129"/>
      <c r="O165" s="129"/>
      <c r="P165" s="129"/>
      <c r="Q165" s="129"/>
    </row>
    <row r="166" spans="1:17" s="4" customFormat="1" x14ac:dyDescent="0.25">
      <c r="A166" s="6"/>
      <c r="B166" s="6"/>
      <c r="C166" s="6"/>
      <c r="D166" s="123"/>
      <c r="E166" s="123"/>
      <c r="F166" s="121"/>
      <c r="G166" s="111"/>
      <c r="H166" s="111"/>
      <c r="I166" s="111"/>
      <c r="J166" s="111"/>
      <c r="K166" s="3"/>
      <c r="M166"/>
      <c r="N166"/>
      <c r="O166"/>
      <c r="P166"/>
      <c r="Q166"/>
    </row>
    <row r="167" spans="1:17" s="4" customFormat="1" x14ac:dyDescent="0.25">
      <c r="A167" s="6"/>
      <c r="B167" s="6"/>
      <c r="C167" s="6"/>
      <c r="D167" s="6"/>
      <c r="E167" s="6"/>
      <c r="F167" s="6"/>
      <c r="G167" s="111"/>
      <c r="H167" s="111"/>
      <c r="I167" s="111"/>
      <c r="J167" s="111"/>
      <c r="K167" s="3"/>
      <c r="M167"/>
      <c r="N167"/>
      <c r="O167"/>
      <c r="P167"/>
      <c r="Q167"/>
    </row>
    <row r="168" spans="1:17" s="4" customFormat="1" x14ac:dyDescent="0.25">
      <c r="A168" s="6"/>
      <c r="B168" s="6"/>
      <c r="C168" s="6"/>
      <c r="D168" s="6"/>
      <c r="E168" s="3"/>
      <c r="F168" s="3"/>
      <c r="G168" s="3"/>
      <c r="H168" s="3"/>
      <c r="I168" s="3"/>
      <c r="J168" s="3"/>
      <c r="K168" s="3"/>
      <c r="M168"/>
      <c r="N168"/>
      <c r="O168"/>
      <c r="P168"/>
      <c r="Q168"/>
    </row>
    <row r="169" spans="1:17" s="4" customFormat="1" x14ac:dyDescent="0.25">
      <c r="A169" s="6"/>
      <c r="B169" s="6"/>
      <c r="C169" s="6"/>
      <c r="D169" s="6"/>
      <c r="E169" s="6"/>
      <c r="F169" s="6"/>
      <c r="G169" s="111"/>
      <c r="H169" s="111"/>
      <c r="I169" s="111"/>
      <c r="J169" s="111"/>
      <c r="K169" s="3"/>
      <c r="M169"/>
      <c r="N169"/>
      <c r="O169"/>
      <c r="P169"/>
      <c r="Q169"/>
    </row>
    <row r="170" spans="1:17" s="4" customFormat="1" x14ac:dyDescent="0.25">
      <c r="A170" s="6"/>
      <c r="B170" s="6"/>
      <c r="C170" s="6"/>
      <c r="D170" s="6"/>
      <c r="E170" s="6"/>
      <c r="F170" s="6"/>
      <c r="G170" s="6"/>
      <c r="H170" s="6"/>
      <c r="I170" s="6"/>
      <c r="J170" s="6"/>
      <c r="K170" s="6"/>
      <c r="M170"/>
      <c r="N170"/>
      <c r="O170"/>
      <c r="P170"/>
      <c r="Q170"/>
    </row>
    <row r="171" spans="1:17" s="4" customFormat="1" x14ac:dyDescent="0.25">
      <c r="A171" s="6"/>
      <c r="B171" s="6"/>
      <c r="C171" s="6"/>
      <c r="D171" s="6"/>
      <c r="E171" s="6"/>
      <c r="F171" s="6"/>
      <c r="G171" s="6"/>
      <c r="H171" s="6"/>
      <c r="I171" s="6"/>
      <c r="J171" s="6"/>
      <c r="K171" s="3"/>
      <c r="M171"/>
      <c r="N171"/>
      <c r="O171"/>
      <c r="P171"/>
      <c r="Q171"/>
    </row>
    <row r="172" spans="1:17" s="4" customFormat="1" x14ac:dyDescent="0.25">
      <c r="A172" s="6"/>
      <c r="B172" s="6"/>
      <c r="C172" s="124"/>
      <c r="D172" s="6"/>
      <c r="E172" s="6"/>
      <c r="F172" s="6"/>
      <c r="G172" s="6"/>
      <c r="H172" s="6"/>
      <c r="I172" s="6"/>
      <c r="J172" s="6"/>
      <c r="K172" s="3"/>
      <c r="M172"/>
      <c r="N172"/>
      <c r="O172"/>
      <c r="P172"/>
      <c r="Q172"/>
    </row>
    <row r="173" spans="1:17" s="4" customFormat="1" x14ac:dyDescent="0.25">
      <c r="A173" s="6"/>
      <c r="B173" s="6"/>
      <c r="C173" s="6"/>
      <c r="D173" s="6"/>
      <c r="E173" s="6"/>
      <c r="F173" s="6"/>
      <c r="G173" s="6"/>
      <c r="H173" s="6"/>
      <c r="I173" s="6"/>
      <c r="J173" s="6"/>
      <c r="K173" s="3"/>
      <c r="M173"/>
      <c r="N173"/>
      <c r="O173"/>
      <c r="P173"/>
      <c r="Q173"/>
    </row>
    <row r="174" spans="1:17" s="4" customFormat="1" x14ac:dyDescent="0.25">
      <c r="A174" s="6"/>
      <c r="B174" s="6"/>
      <c r="C174" s="6"/>
      <c r="D174" s="6"/>
      <c r="E174" s="6"/>
      <c r="F174" s="6"/>
      <c r="G174" s="6"/>
      <c r="H174" s="6"/>
      <c r="I174" s="6"/>
      <c r="J174" s="6"/>
      <c r="K174" s="3"/>
      <c r="M174"/>
      <c r="N174"/>
      <c r="O174"/>
      <c r="P174"/>
      <c r="Q174"/>
    </row>
    <row r="175" spans="1:17" s="4" customFormat="1" x14ac:dyDescent="0.25">
      <c r="A175" s="6"/>
      <c r="B175" s="6"/>
      <c r="C175" s="6"/>
      <c r="D175" s="6"/>
      <c r="E175" s="6"/>
      <c r="F175" s="6"/>
      <c r="G175" s="6"/>
      <c r="H175" s="6"/>
      <c r="I175" s="6"/>
      <c r="J175" s="6"/>
      <c r="K175" s="3"/>
      <c r="M175"/>
      <c r="N175"/>
      <c r="O175"/>
      <c r="P175"/>
      <c r="Q175"/>
    </row>
    <row r="176" spans="1:17" s="4" customFormat="1" x14ac:dyDescent="0.25">
      <c r="A176" s="6"/>
      <c r="B176" s="6"/>
      <c r="C176" s="6"/>
      <c r="D176" s="6"/>
      <c r="E176" s="6"/>
      <c r="F176" s="6"/>
      <c r="G176" s="114"/>
      <c r="H176" s="114"/>
      <c r="I176" s="114"/>
      <c r="J176" s="114"/>
      <c r="K176" s="3"/>
      <c r="M176"/>
      <c r="N176"/>
      <c r="O176"/>
      <c r="P176"/>
      <c r="Q176"/>
    </row>
  </sheetData>
  <mergeCells count="17">
    <mergeCell ref="L79:L85"/>
    <mergeCell ref="A3:B3"/>
    <mergeCell ref="D3:G3"/>
    <mergeCell ref="I3:J3"/>
    <mergeCell ref="L9:L12"/>
    <mergeCell ref="L15:L21"/>
    <mergeCell ref="L25:L31"/>
    <mergeCell ref="L43:L49"/>
    <mergeCell ref="L52:L58"/>
    <mergeCell ref="L61:L67"/>
    <mergeCell ref="L70:L76"/>
    <mergeCell ref="D6:L6"/>
    <mergeCell ref="L89:L95"/>
    <mergeCell ref="L102:L108"/>
    <mergeCell ref="L120:L126"/>
    <mergeCell ref="L129:L135"/>
    <mergeCell ref="L141:L146"/>
  </mergeCells>
  <pageMargins left="0.70866141732283472" right="0.70866141732283472" top="0.74803149606299213" bottom="0.74803149606299213" header="0.31496062992125984" footer="0.31496062992125984"/>
  <pageSetup paperSize="8"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66"/>
  <sheetViews>
    <sheetView showGridLines="0" view="pageBreakPreview" zoomScale="70" zoomScaleNormal="70" zoomScaleSheetLayoutView="70" workbookViewId="0">
      <pane xSplit="26" ySplit="5" topLeftCell="AA132" activePane="bottomRight" state="frozen"/>
      <selection pane="topRight" activeCell="AB1" sqref="AB1"/>
      <selection pane="bottomLeft" activeCell="A6" sqref="A6"/>
      <selection pane="bottomRight" activeCell="B3" sqref="B3"/>
    </sheetView>
  </sheetViews>
  <sheetFormatPr defaultRowHeight="18" x14ac:dyDescent="0.25"/>
  <cols>
    <col min="1" max="1" width="34" style="114" customWidth="1"/>
    <col min="2" max="2" width="18.85546875" style="114" customWidth="1"/>
    <col min="3" max="3" width="20.140625" style="114" hidden="1" customWidth="1"/>
    <col min="4" max="5" width="17.7109375" style="114" hidden="1" customWidth="1"/>
    <col min="6" max="6" width="20.140625" style="242" hidden="1" customWidth="1" collapsed="1"/>
    <col min="7" max="7" width="20.140625" style="114" hidden="1" customWidth="1"/>
    <col min="8" max="8" width="2.85546875" style="114" hidden="1" customWidth="1"/>
    <col min="9" max="11" width="20.140625" style="114" hidden="1" customWidth="1"/>
    <col min="12" max="12" width="20.140625" style="114" hidden="1" customWidth="1" collapsed="1"/>
    <col min="13" max="14" width="20.140625" style="114" hidden="1" customWidth="1"/>
    <col min="15" max="15" width="20.140625" style="114" hidden="1" customWidth="1" collapsed="1"/>
    <col min="16" max="16" width="20.140625" style="114" hidden="1" customWidth="1"/>
    <col min="17" max="17" width="3.7109375" style="114" hidden="1" customWidth="1"/>
    <col min="18" max="18" width="23.42578125" style="114" hidden="1" customWidth="1"/>
    <col min="19" max="19" width="20.140625" style="114" hidden="1" customWidth="1"/>
    <col min="20" max="20" width="20.140625" style="114" hidden="1" customWidth="1" collapsed="1"/>
    <col min="21" max="21" width="20.140625" style="114" hidden="1" customWidth="1"/>
    <col min="22" max="22" width="2.28515625" style="114" hidden="1" customWidth="1"/>
    <col min="23" max="25" width="20.140625" style="114" hidden="1" customWidth="1"/>
    <col min="26" max="26" width="22.85546875" style="114" hidden="1" customWidth="1" collapsed="1"/>
    <col min="27" max="27" width="2.140625" style="114" customWidth="1"/>
    <col min="28" max="28" width="23" style="114" customWidth="1"/>
    <col min="29" max="29" width="24.28515625" style="114" customWidth="1" collapsed="1"/>
    <col min="30" max="30" width="2.140625" style="114" customWidth="1"/>
    <col min="31" max="31" width="20.140625" style="114" customWidth="1"/>
    <col min="32" max="32" width="20.140625" style="114" hidden="1" customWidth="1"/>
    <col min="33" max="33" width="4.85546875" style="114" hidden="1" customWidth="1"/>
    <col min="34" max="34" width="20.140625" style="114" hidden="1" customWidth="1"/>
    <col min="35" max="35" width="22.85546875" style="114" customWidth="1"/>
    <col min="36" max="36" width="22.85546875" style="114" customWidth="1" collapsed="1"/>
    <col min="37" max="37" width="2.140625" style="114" customWidth="1"/>
    <col min="38" max="38" width="17" style="114" bestFit="1" customWidth="1"/>
    <col min="39" max="39" width="11.28515625" style="114" customWidth="1"/>
    <col min="40" max="40" width="22.85546875" style="114" customWidth="1"/>
    <col min="41" max="41" width="22.85546875" style="114" customWidth="1" collapsed="1"/>
    <col min="42" max="42" width="20.140625" style="114" hidden="1" customWidth="1"/>
    <col min="43" max="44" width="21.28515625" style="114" hidden="1" customWidth="1"/>
    <col min="45" max="45" width="22.85546875" style="114" hidden="1" customWidth="1" collapsed="1"/>
    <col min="46" max="46" width="21.28515625" style="114" hidden="1" customWidth="1"/>
    <col min="48" max="48" width="13.5703125" bestFit="1" customWidth="1"/>
  </cols>
  <sheetData>
    <row r="1" spans="1:49" ht="26.25" x14ac:dyDescent="0.4">
      <c r="A1" s="1" t="s">
        <v>83</v>
      </c>
      <c r="B1" s="1"/>
      <c r="C1" s="2"/>
      <c r="D1" s="2"/>
      <c r="E1" s="2"/>
      <c r="F1" s="137"/>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9" ht="26.25" x14ac:dyDescent="0.4">
      <c r="A2" s="1" t="s">
        <v>84</v>
      </c>
      <c r="B2" s="1"/>
      <c r="C2" s="6"/>
      <c r="D2" s="6"/>
      <c r="E2" s="6"/>
      <c r="F2" s="121"/>
      <c r="G2" s="6"/>
      <c r="H2" s="6"/>
      <c r="I2" s="6"/>
      <c r="J2" s="6"/>
      <c r="K2" s="6"/>
      <c r="L2" s="6"/>
      <c r="M2" s="6"/>
      <c r="N2" s="6"/>
      <c r="O2" s="6"/>
      <c r="P2" s="6"/>
      <c r="Q2" s="6"/>
      <c r="R2" s="6"/>
      <c r="S2" s="6"/>
      <c r="T2" s="6"/>
      <c r="U2" s="6"/>
      <c r="V2" s="6"/>
      <c r="W2" s="6"/>
      <c r="X2" s="6"/>
      <c r="Y2" s="6"/>
      <c r="Z2" s="6"/>
      <c r="AA2" s="6"/>
      <c r="AB2" s="6"/>
      <c r="AC2" s="6"/>
      <c r="AD2" s="6"/>
      <c r="AE2" s="6"/>
      <c r="AF2" s="6"/>
      <c r="AG2" s="6"/>
      <c r="AH2" s="6"/>
      <c r="AI2" s="2"/>
      <c r="AJ2" s="6"/>
      <c r="AK2" s="6"/>
      <c r="AL2" s="6"/>
      <c r="AM2" s="6"/>
      <c r="AN2" s="2"/>
      <c r="AO2" s="6"/>
      <c r="AP2" s="6"/>
      <c r="AQ2" s="6"/>
      <c r="AR2" s="6"/>
      <c r="AS2" s="6"/>
      <c r="AT2" s="6"/>
    </row>
    <row r="3" spans="1:49" ht="72" x14ac:dyDescent="0.25">
      <c r="A3" s="10"/>
      <c r="B3" s="6"/>
      <c r="C3" s="138">
        <v>42300</v>
      </c>
      <c r="D3" s="6"/>
      <c r="E3" s="6"/>
      <c r="F3" s="139" t="s">
        <v>85</v>
      </c>
      <c r="G3" s="6"/>
      <c r="H3" s="6"/>
      <c r="I3" s="138">
        <v>42300</v>
      </c>
      <c r="J3" s="6"/>
      <c r="K3" s="6"/>
      <c r="L3" s="138">
        <v>42688</v>
      </c>
      <c r="M3" s="6"/>
      <c r="N3" s="6"/>
      <c r="O3" s="140" t="s">
        <v>86</v>
      </c>
      <c r="P3" s="6"/>
      <c r="Q3" s="6"/>
      <c r="R3" s="8">
        <v>42300</v>
      </c>
      <c r="S3" s="8">
        <v>43216</v>
      </c>
      <c r="T3" s="140"/>
      <c r="U3" s="8"/>
      <c r="V3" s="141"/>
      <c r="W3" s="8">
        <v>42300</v>
      </c>
      <c r="X3" s="8">
        <v>43216</v>
      </c>
      <c r="Y3" s="8">
        <v>43404</v>
      </c>
      <c r="Z3" s="140"/>
      <c r="AA3" s="141"/>
      <c r="AB3" s="141"/>
      <c r="AC3" s="140"/>
      <c r="AD3" s="141"/>
      <c r="AE3" s="8">
        <v>42300</v>
      </c>
      <c r="AF3" s="8">
        <v>43216</v>
      </c>
      <c r="AG3" s="142" t="s">
        <v>87</v>
      </c>
      <c r="AH3" s="8">
        <v>43769</v>
      </c>
      <c r="AI3" s="8">
        <v>44018</v>
      </c>
      <c r="AJ3" s="140"/>
      <c r="AK3" s="141"/>
      <c r="AL3" s="141"/>
      <c r="AM3" s="141"/>
      <c r="AN3" s="243"/>
      <c r="AO3" s="140"/>
      <c r="AP3" s="8">
        <v>42300</v>
      </c>
      <c r="AQ3" s="8">
        <v>43216</v>
      </c>
      <c r="AR3" s="8"/>
      <c r="AS3" s="140"/>
      <c r="AT3" s="143"/>
    </row>
    <row r="4" spans="1:49" x14ac:dyDescent="0.25">
      <c r="A4" s="14" t="s">
        <v>3</v>
      </c>
      <c r="B4" s="14"/>
      <c r="C4" s="277">
        <v>2016</v>
      </c>
      <c r="D4" s="278"/>
      <c r="E4" s="278"/>
      <c r="F4" s="278"/>
      <c r="G4" s="279"/>
      <c r="H4" s="144"/>
      <c r="I4" s="277">
        <v>2017</v>
      </c>
      <c r="J4" s="278"/>
      <c r="K4" s="278"/>
      <c r="L4" s="278"/>
      <c r="M4" s="278"/>
      <c r="N4" s="278"/>
      <c r="O4" s="278"/>
      <c r="P4" s="279"/>
      <c r="Q4" s="144"/>
      <c r="R4" s="277">
        <v>2018</v>
      </c>
      <c r="S4" s="278"/>
      <c r="T4" s="279"/>
      <c r="U4" s="145"/>
      <c r="V4" s="144"/>
      <c r="W4" s="277">
        <v>2019</v>
      </c>
      <c r="X4" s="278"/>
      <c r="Y4" s="278"/>
      <c r="Z4" s="279"/>
      <c r="AA4" s="145"/>
      <c r="AB4" s="273" t="s">
        <v>88</v>
      </c>
      <c r="AC4" s="275"/>
      <c r="AD4" s="145"/>
      <c r="AE4" s="273">
        <v>2020</v>
      </c>
      <c r="AF4" s="274"/>
      <c r="AG4" s="274"/>
      <c r="AH4" s="274"/>
      <c r="AI4" s="274"/>
      <c r="AJ4" s="275"/>
      <c r="AK4" s="245"/>
      <c r="AL4" s="146"/>
      <c r="AM4" s="273" t="s">
        <v>97</v>
      </c>
      <c r="AN4" s="274"/>
      <c r="AO4" s="274"/>
      <c r="AP4" s="274"/>
      <c r="AQ4" s="274"/>
      <c r="AR4" s="275"/>
      <c r="AS4" s="15"/>
      <c r="AT4" s="145"/>
    </row>
    <row r="5" spans="1:49" ht="18.75" x14ac:dyDescent="0.3">
      <c r="A5" s="247"/>
      <c r="B5" s="247"/>
      <c r="C5" s="16" t="s">
        <v>5</v>
      </c>
      <c r="D5" s="144" t="s">
        <v>18</v>
      </c>
      <c r="E5" s="144" t="s">
        <v>89</v>
      </c>
      <c r="F5" s="16" t="s">
        <v>90</v>
      </c>
      <c r="G5" s="144"/>
      <c r="H5" s="144"/>
      <c r="I5" s="16" t="s">
        <v>5</v>
      </c>
      <c r="J5" s="144" t="s">
        <v>18</v>
      </c>
      <c r="K5" s="144" t="s">
        <v>89</v>
      </c>
      <c r="L5" s="144">
        <v>2017</v>
      </c>
      <c r="M5" s="144" t="s">
        <v>18</v>
      </c>
      <c r="N5" s="144" t="s">
        <v>89</v>
      </c>
      <c r="O5" s="16" t="s">
        <v>90</v>
      </c>
      <c r="P5" s="144"/>
      <c r="Q5" s="144"/>
      <c r="R5" s="16" t="s">
        <v>5</v>
      </c>
      <c r="S5" s="144" t="s">
        <v>6</v>
      </c>
      <c r="T5" s="16" t="s">
        <v>90</v>
      </c>
      <c r="U5" s="144"/>
      <c r="V5" s="144"/>
      <c r="W5" s="16" t="s">
        <v>5</v>
      </c>
      <c r="X5" s="144" t="s">
        <v>91</v>
      </c>
      <c r="Y5" s="144" t="s">
        <v>92</v>
      </c>
      <c r="Z5" s="16" t="s">
        <v>90</v>
      </c>
      <c r="AA5" s="144"/>
      <c r="AB5" s="16" t="s">
        <v>5</v>
      </c>
      <c r="AC5" s="16" t="s">
        <v>90</v>
      </c>
      <c r="AD5" s="144"/>
      <c r="AE5" s="16" t="s">
        <v>5</v>
      </c>
      <c r="AF5" s="144" t="s">
        <v>6</v>
      </c>
      <c r="AG5" s="16" t="s">
        <v>7</v>
      </c>
      <c r="AH5" s="16" t="s">
        <v>93</v>
      </c>
      <c r="AI5" s="16" t="s">
        <v>96</v>
      </c>
      <c r="AJ5" s="16" t="s">
        <v>90</v>
      </c>
      <c r="AK5" s="144"/>
      <c r="AL5" s="144"/>
      <c r="AM5" s="248" t="s">
        <v>9</v>
      </c>
      <c r="AN5" s="16" t="s">
        <v>96</v>
      </c>
      <c r="AO5" s="16" t="s">
        <v>90</v>
      </c>
      <c r="AP5" s="19"/>
      <c r="AQ5" s="19"/>
      <c r="AR5" s="19"/>
      <c r="AS5" s="18"/>
      <c r="AT5" s="19"/>
    </row>
    <row r="6" spans="1:49" ht="18.75" x14ac:dyDescent="0.3">
      <c r="A6" s="17" t="s">
        <v>4</v>
      </c>
      <c r="B6" s="17"/>
      <c r="C6" s="18" t="s">
        <v>5</v>
      </c>
      <c r="D6" s="19" t="s">
        <v>18</v>
      </c>
      <c r="E6" s="19" t="s">
        <v>89</v>
      </c>
      <c r="F6" s="18" t="s">
        <v>90</v>
      </c>
      <c r="G6" s="19"/>
      <c r="H6" s="19"/>
      <c r="I6" s="18" t="s">
        <v>5</v>
      </c>
      <c r="J6" s="19" t="s">
        <v>18</v>
      </c>
      <c r="K6" s="19" t="s">
        <v>89</v>
      </c>
      <c r="L6" s="19">
        <v>2017</v>
      </c>
      <c r="M6" s="19" t="s">
        <v>18</v>
      </c>
      <c r="N6" s="19" t="s">
        <v>89</v>
      </c>
      <c r="O6" s="18" t="s">
        <v>90</v>
      </c>
      <c r="P6" s="19"/>
      <c r="Q6" s="19"/>
      <c r="R6" s="18" t="s">
        <v>5</v>
      </c>
      <c r="S6" s="19" t="s">
        <v>6</v>
      </c>
      <c r="T6" s="18" t="s">
        <v>90</v>
      </c>
      <c r="U6" s="19"/>
      <c r="V6" s="19"/>
      <c r="W6" s="18" t="s">
        <v>5</v>
      </c>
      <c r="X6" s="19" t="s">
        <v>91</v>
      </c>
      <c r="Y6" s="19" t="s">
        <v>92</v>
      </c>
      <c r="Z6" s="18" t="s">
        <v>90</v>
      </c>
      <c r="AA6" s="19"/>
      <c r="AB6" s="18"/>
      <c r="AC6" s="18"/>
      <c r="AD6" s="19"/>
      <c r="AE6" s="18"/>
      <c r="AF6" s="19"/>
      <c r="AG6" s="18"/>
      <c r="AH6" s="18"/>
      <c r="AI6" s="18"/>
      <c r="AJ6" s="18"/>
      <c r="AK6" s="19"/>
      <c r="AL6" s="19"/>
      <c r="AM6" s="22"/>
      <c r="AN6" s="18"/>
      <c r="AO6" s="18"/>
      <c r="AP6" s="19"/>
      <c r="AQ6" s="19"/>
      <c r="AR6" s="19"/>
      <c r="AS6" s="18"/>
      <c r="AT6" s="19"/>
    </row>
    <row r="7" spans="1:49" ht="18" customHeight="1" x14ac:dyDescent="0.3">
      <c r="A7" s="24" t="s">
        <v>11</v>
      </c>
      <c r="B7" s="24"/>
      <c r="C7" s="25">
        <f>SUM(D7:E7)</f>
        <v>250000</v>
      </c>
      <c r="D7" s="147">
        <v>200000</v>
      </c>
      <c r="E7" s="147">
        <v>50000</v>
      </c>
      <c r="F7" s="148">
        <v>156926.54999999999</v>
      </c>
      <c r="G7" s="147"/>
      <c r="H7" s="147"/>
      <c r="I7" s="25">
        <f>SUM(J7:K7)</f>
        <v>250000</v>
      </c>
      <c r="J7" s="147">
        <v>200000</v>
      </c>
      <c r="K7" s="147">
        <v>50000</v>
      </c>
      <c r="L7" s="26">
        <f>SUM(M7:N7)</f>
        <v>319000</v>
      </c>
      <c r="M7" s="147">
        <v>269000</v>
      </c>
      <c r="N7" s="147">
        <v>50000</v>
      </c>
      <c r="O7" s="149">
        <v>254892.37</v>
      </c>
      <c r="P7" s="147"/>
      <c r="Q7" s="147"/>
      <c r="R7" s="25">
        <v>250000</v>
      </c>
      <c r="S7" s="26">
        <v>300000</v>
      </c>
      <c r="T7" s="149">
        <v>197092.62000000002</v>
      </c>
      <c r="U7" s="147"/>
      <c r="V7" s="28"/>
      <c r="W7" s="25">
        <v>250000</v>
      </c>
      <c r="X7" s="26">
        <v>300000</v>
      </c>
      <c r="Y7" s="46">
        <v>299122.33263157896</v>
      </c>
      <c r="Z7" s="149">
        <v>253793.66999999998</v>
      </c>
      <c r="AA7" s="28"/>
      <c r="AB7" s="28">
        <f>C7+I7+R7+W7</f>
        <v>1000000</v>
      </c>
      <c r="AC7" s="149">
        <f>F7+O7+T7+Z7</f>
        <v>862705.21</v>
      </c>
      <c r="AD7" s="28"/>
      <c r="AE7" s="28">
        <v>250000</v>
      </c>
      <c r="AF7" s="26">
        <v>300000</v>
      </c>
      <c r="AG7" s="27">
        <f>AF7</f>
        <v>300000</v>
      </c>
      <c r="AH7" s="27">
        <v>306897.86105263158</v>
      </c>
      <c r="AI7" s="150">
        <v>306897.86105263158</v>
      </c>
      <c r="AJ7" s="149">
        <v>367282</v>
      </c>
      <c r="AK7" s="28"/>
      <c r="AL7" s="28"/>
      <c r="AM7" s="29">
        <f>IFERROR(AJ7/AI7,0)</f>
        <v>1.1967564672502322</v>
      </c>
      <c r="AN7" s="150">
        <f>AB7+AE7</f>
        <v>1250000</v>
      </c>
      <c r="AO7" s="149">
        <f>AC7+AJ7</f>
        <v>1229987.21</v>
      </c>
      <c r="AP7" s="25">
        <f>+C7+I7+R7+W7+AE7</f>
        <v>1250000</v>
      </c>
      <c r="AQ7" s="26">
        <f>+F7+O7+S7+X7+AF7</f>
        <v>1311818.92</v>
      </c>
      <c r="AR7" s="46">
        <f>F7+O7+T7+Z7+AI7</f>
        <v>1169603.0710526316</v>
      </c>
      <c r="AS7" s="149">
        <f>F7+O7+T7+Z7+AJ7</f>
        <v>1229987.21</v>
      </c>
      <c r="AT7" s="28"/>
    </row>
    <row r="8" spans="1:49" ht="18.75" x14ac:dyDescent="0.3">
      <c r="A8" s="24" t="s">
        <v>14</v>
      </c>
      <c r="B8" s="24"/>
      <c r="C8" s="25">
        <f>SUM(D8:E8)</f>
        <v>150000</v>
      </c>
      <c r="D8" s="147">
        <v>120000</v>
      </c>
      <c r="E8" s="147">
        <v>30000</v>
      </c>
      <c r="F8" s="148">
        <v>102595.79999999999</v>
      </c>
      <c r="G8" s="147"/>
      <c r="H8" s="147"/>
      <c r="I8" s="25">
        <f>SUM(J8:K8)</f>
        <v>150000</v>
      </c>
      <c r="J8" s="147">
        <v>120000</v>
      </c>
      <c r="K8" s="147">
        <v>30000</v>
      </c>
      <c r="L8" s="26">
        <f>SUM(M8:N8)</f>
        <v>190000</v>
      </c>
      <c r="M8" s="147">
        <v>160000</v>
      </c>
      <c r="N8" s="147">
        <v>30000</v>
      </c>
      <c r="O8" s="149">
        <v>189008.11</v>
      </c>
      <c r="P8" s="147"/>
      <c r="Q8" s="147"/>
      <c r="R8" s="25">
        <v>150000</v>
      </c>
      <c r="S8" s="26">
        <v>150000</v>
      </c>
      <c r="T8" s="149">
        <v>127304.16000000005</v>
      </c>
      <c r="U8" s="147"/>
      <c r="V8" s="147"/>
      <c r="W8" s="25">
        <v>150000</v>
      </c>
      <c r="X8" s="26">
        <v>500000</v>
      </c>
      <c r="Y8" s="46">
        <v>219589.52631578947</v>
      </c>
      <c r="Z8" s="149">
        <v>200633.73999999993</v>
      </c>
      <c r="AA8" s="147"/>
      <c r="AB8" s="28">
        <f>C8+I8+R8+W8</f>
        <v>600000</v>
      </c>
      <c r="AC8" s="149">
        <f>F8+O8+T8+Z8</f>
        <v>619541.80999999994</v>
      </c>
      <c r="AD8" s="147"/>
      <c r="AE8" s="28">
        <v>150000</v>
      </c>
      <c r="AF8" s="26">
        <v>500000</v>
      </c>
      <c r="AG8" s="27">
        <v>250000</v>
      </c>
      <c r="AH8" s="27">
        <v>297823.24210526317</v>
      </c>
      <c r="AI8" s="150">
        <v>297823.24210526317</v>
      </c>
      <c r="AJ8" s="149">
        <v>173161.89</v>
      </c>
      <c r="AK8" s="147"/>
      <c r="AL8" s="28"/>
      <c r="AM8" s="29">
        <f>IFERROR(AJ8/AI8,0)</f>
        <v>0.58142503847566529</v>
      </c>
      <c r="AN8" s="150">
        <f>AB8+AE8</f>
        <v>750000</v>
      </c>
      <c r="AO8" s="149">
        <f>AC8+AJ8</f>
        <v>792703.7</v>
      </c>
      <c r="AP8" s="25">
        <f>+C8+I8+R8+W8+AE8</f>
        <v>750000</v>
      </c>
      <c r="AQ8" s="26">
        <f>+F8+O8+S8+X8+AF8</f>
        <v>1441603.91</v>
      </c>
      <c r="AR8" s="46">
        <f>F8+O8+T8+Z8+AI8</f>
        <v>917365.05210526311</v>
      </c>
      <c r="AS8" s="149">
        <f>F8+O8+T8+Z8+AJ8</f>
        <v>792703.7</v>
      </c>
      <c r="AT8" s="28"/>
    </row>
    <row r="9" spans="1:49" ht="18.75" x14ac:dyDescent="0.3">
      <c r="A9" s="30"/>
      <c r="B9" s="30" t="s">
        <v>16</v>
      </c>
      <c r="C9" s="31">
        <f>SUM(C7:C8)</f>
        <v>400000</v>
      </c>
      <c r="D9" s="151">
        <f>SUM(D7:D8)</f>
        <v>320000</v>
      </c>
      <c r="E9" s="151">
        <f>SUM(E7:E8)</f>
        <v>80000</v>
      </c>
      <c r="F9" s="152">
        <f>SUM(F7:F8)</f>
        <v>259522.34999999998</v>
      </c>
      <c r="G9" s="151">
        <f>+C9-F9</f>
        <v>140477.65000000002</v>
      </c>
      <c r="H9" s="30"/>
      <c r="I9" s="31">
        <f t="shared" ref="I9:O9" si="0">SUM(I7:I8)</f>
        <v>400000</v>
      </c>
      <c r="J9" s="151">
        <f t="shared" si="0"/>
        <v>320000</v>
      </c>
      <c r="K9" s="151">
        <f t="shared" si="0"/>
        <v>80000</v>
      </c>
      <c r="L9" s="32">
        <f t="shared" si="0"/>
        <v>509000</v>
      </c>
      <c r="M9" s="151">
        <f t="shared" si="0"/>
        <v>429000</v>
      </c>
      <c r="N9" s="151">
        <f t="shared" si="0"/>
        <v>80000</v>
      </c>
      <c r="O9" s="153">
        <f t="shared" si="0"/>
        <v>443900.48</v>
      </c>
      <c r="P9" s="151">
        <f>+L9-O9</f>
        <v>65099.520000000019</v>
      </c>
      <c r="Q9" s="30"/>
      <c r="R9" s="31">
        <f>SUM(R7:R8)</f>
        <v>400000</v>
      </c>
      <c r="S9" s="32">
        <f>SUM(S7:S8)</f>
        <v>450000</v>
      </c>
      <c r="T9" s="153">
        <f>SUM(T7:T8)</f>
        <v>324396.78000000009</v>
      </c>
      <c r="U9" s="151">
        <f>+S9-T9</f>
        <v>125603.21999999991</v>
      </c>
      <c r="V9" s="30"/>
      <c r="W9" s="31">
        <f>SUM(W7:W8)</f>
        <v>400000</v>
      </c>
      <c r="X9" s="32">
        <f>SUM(X7:X8)</f>
        <v>800000</v>
      </c>
      <c r="Y9" s="33">
        <f>SUM(Y7:Y8)</f>
        <v>518711.85894736846</v>
      </c>
      <c r="Z9" s="153">
        <f>SUM(Z7:Z8)</f>
        <v>454427.40999999992</v>
      </c>
      <c r="AA9" s="151"/>
      <c r="AB9" s="34">
        <f>SUM(AB7:AB8)</f>
        <v>1600000</v>
      </c>
      <c r="AC9" s="153">
        <f>SUM(AC7:AC8)</f>
        <v>1482247.02</v>
      </c>
      <c r="AD9" s="151"/>
      <c r="AE9" s="34">
        <f t="shared" ref="AE9:AJ9" si="1">SUM(AE7:AE8)</f>
        <v>400000</v>
      </c>
      <c r="AF9" s="32">
        <f t="shared" si="1"/>
        <v>800000</v>
      </c>
      <c r="AG9" s="33">
        <f t="shared" si="1"/>
        <v>550000</v>
      </c>
      <c r="AH9" s="33">
        <f t="shared" si="1"/>
        <v>604721.10315789469</v>
      </c>
      <c r="AI9" s="34">
        <f t="shared" si="1"/>
        <v>604721.10315789469</v>
      </c>
      <c r="AJ9" s="153">
        <f t="shared" si="1"/>
        <v>540443.89</v>
      </c>
      <c r="AK9" s="151"/>
      <c r="AL9" s="34">
        <f>AI9-AJ9</f>
        <v>64277.213157894672</v>
      </c>
      <c r="AM9" s="35">
        <f>IFERROR(AJ9/AI9,0)</f>
        <v>0.89370767313686472</v>
      </c>
      <c r="AN9" s="34">
        <f t="shared" ref="AN9" si="2">SUM(AN7:AN8)</f>
        <v>2000000</v>
      </c>
      <c r="AO9" s="153">
        <f>SUM(AO7:AO8)</f>
        <v>2022690.91</v>
      </c>
      <c r="AP9" s="31">
        <f>+C9+I9+R9+W9+AE9</f>
        <v>2000000</v>
      </c>
      <c r="AQ9" s="32">
        <f>+F9+O9+S9+X9+AF9</f>
        <v>2753422.83</v>
      </c>
      <c r="AR9" s="56">
        <f>SUM(AR7:AR8)</f>
        <v>2086968.1231578947</v>
      </c>
      <c r="AS9" s="153">
        <f>SUM(AS7:AS8)</f>
        <v>2022690.91</v>
      </c>
      <c r="AT9" s="34">
        <f>AR9-AS9</f>
        <v>64277.213157894788</v>
      </c>
      <c r="AV9" s="86"/>
    </row>
    <row r="10" spans="1:49" ht="18.75" x14ac:dyDescent="0.3">
      <c r="A10" s="30"/>
      <c r="B10" s="30"/>
      <c r="C10" s="31"/>
      <c r="D10" s="151"/>
      <c r="E10" s="151"/>
      <c r="F10" s="152"/>
      <c r="G10" s="151"/>
      <c r="H10" s="151"/>
      <c r="I10" s="31"/>
      <c r="J10" s="151"/>
      <c r="K10" s="151"/>
      <c r="L10" s="32"/>
      <c r="M10" s="151"/>
      <c r="N10" s="151"/>
      <c r="O10" s="153"/>
      <c r="P10" s="151"/>
      <c r="Q10" s="151"/>
      <c r="R10" s="31"/>
      <c r="S10" s="32"/>
      <c r="T10" s="153"/>
      <c r="U10" s="151"/>
      <c r="V10" s="151"/>
      <c r="W10" s="31"/>
      <c r="X10" s="32"/>
      <c r="Y10" s="33"/>
      <c r="Z10" s="153"/>
      <c r="AA10" s="151"/>
      <c r="AB10" s="151"/>
      <c r="AC10" s="153"/>
      <c r="AD10" s="151"/>
      <c r="AE10" s="34"/>
      <c r="AF10" s="32"/>
      <c r="AG10" s="33"/>
      <c r="AH10" s="33"/>
      <c r="AI10" s="34"/>
      <c r="AJ10" s="153"/>
      <c r="AK10" s="151"/>
      <c r="AL10" s="34"/>
      <c r="AM10" s="36"/>
      <c r="AN10" s="34"/>
      <c r="AO10" s="153"/>
      <c r="AP10" s="31"/>
      <c r="AQ10" s="32"/>
      <c r="AR10" s="33"/>
      <c r="AS10" s="153"/>
      <c r="AT10" s="34"/>
      <c r="AW10" t="s">
        <v>94</v>
      </c>
    </row>
    <row r="11" spans="1:49" ht="18.75" x14ac:dyDescent="0.3">
      <c r="A11" s="17" t="s">
        <v>17</v>
      </c>
      <c r="B11" s="17"/>
      <c r="C11" s="17"/>
      <c r="D11" s="17" t="s">
        <v>18</v>
      </c>
      <c r="E11" s="17" t="s">
        <v>89</v>
      </c>
      <c r="F11" s="17"/>
      <c r="G11" s="17"/>
      <c r="H11" s="17"/>
      <c r="I11" s="17"/>
      <c r="J11" s="17" t="s">
        <v>18</v>
      </c>
      <c r="K11" s="17" t="s">
        <v>89</v>
      </c>
      <c r="L11" s="17"/>
      <c r="M11" s="17" t="s">
        <v>18</v>
      </c>
      <c r="N11" s="17" t="s">
        <v>89</v>
      </c>
      <c r="O11" s="17"/>
      <c r="P11" s="17"/>
      <c r="Q11" s="17"/>
      <c r="R11" s="17"/>
      <c r="S11" s="17" t="s">
        <v>18</v>
      </c>
      <c r="T11" s="17"/>
      <c r="U11" s="17"/>
      <c r="V11" s="17"/>
      <c r="W11" s="17"/>
      <c r="X11" s="17" t="s">
        <v>18</v>
      </c>
      <c r="Y11" s="17" t="s">
        <v>18</v>
      </c>
      <c r="Z11" s="17" t="s">
        <v>18</v>
      </c>
      <c r="AA11" s="17"/>
      <c r="AB11" s="17"/>
      <c r="AC11" s="17" t="s">
        <v>18</v>
      </c>
      <c r="AD11" s="17"/>
      <c r="AE11" s="17"/>
      <c r="AF11" s="17" t="s">
        <v>18</v>
      </c>
      <c r="AG11" s="17"/>
      <c r="AH11" s="17"/>
      <c r="AI11" s="17"/>
      <c r="AJ11" s="17" t="s">
        <v>18</v>
      </c>
      <c r="AK11" s="17"/>
      <c r="AL11" s="17"/>
      <c r="AM11" s="17"/>
      <c r="AN11" s="17"/>
      <c r="AO11" s="17" t="s">
        <v>18</v>
      </c>
      <c r="AP11" s="17"/>
      <c r="AQ11" s="17"/>
      <c r="AR11" s="17"/>
      <c r="AS11" s="17"/>
      <c r="AT11" s="17"/>
    </row>
    <row r="12" spans="1:49" ht="18" customHeight="1" x14ac:dyDescent="0.25">
      <c r="A12" s="39" t="s">
        <v>19</v>
      </c>
      <c r="B12" s="40"/>
      <c r="C12" s="276">
        <v>2016</v>
      </c>
      <c r="D12" s="276"/>
      <c r="E12" s="276"/>
      <c r="F12" s="42"/>
      <c r="G12" s="42"/>
      <c r="H12" s="42"/>
      <c r="I12" s="276">
        <v>2017</v>
      </c>
      <c r="J12" s="276"/>
      <c r="K12" s="276"/>
      <c r="L12" s="276">
        <v>2017</v>
      </c>
      <c r="M12" s="276"/>
      <c r="N12" s="276"/>
      <c r="O12" s="42"/>
      <c r="P12" s="42"/>
      <c r="Q12" s="42"/>
      <c r="R12" s="41">
        <v>2018</v>
      </c>
      <c r="S12" s="41">
        <v>2018</v>
      </c>
      <c r="T12" s="42"/>
      <c r="U12" s="42"/>
      <c r="V12" s="42"/>
      <c r="W12" s="41">
        <v>2019</v>
      </c>
      <c r="X12" s="41">
        <v>2019</v>
      </c>
      <c r="Y12" s="42"/>
      <c r="Z12" s="42"/>
      <c r="AA12" s="42"/>
      <c r="AB12" s="42"/>
      <c r="AC12" s="42"/>
      <c r="AD12" s="42"/>
      <c r="AE12" s="41">
        <v>2020</v>
      </c>
      <c r="AF12" s="41">
        <v>2020</v>
      </c>
      <c r="AG12" s="41"/>
      <c r="AH12" s="41"/>
      <c r="AI12" s="154"/>
      <c r="AJ12" s="42"/>
      <c r="AK12" s="244"/>
      <c r="AL12" s="42"/>
      <c r="AM12" s="42"/>
      <c r="AN12" s="154"/>
      <c r="AO12" s="244"/>
      <c r="AP12" s="41"/>
      <c r="AQ12" s="41"/>
      <c r="AR12" s="41"/>
      <c r="AS12" s="42"/>
      <c r="AT12" s="155"/>
    </row>
    <row r="13" spans="1:49" ht="18" customHeight="1" x14ac:dyDescent="0.3">
      <c r="A13" s="45" t="s">
        <v>21</v>
      </c>
      <c r="B13" s="45"/>
      <c r="C13" s="48">
        <f>D13+E13</f>
        <v>71695.229656419528</v>
      </c>
      <c r="D13" s="156">
        <v>46591.229656419528</v>
      </c>
      <c r="E13" s="157">
        <v>25104</v>
      </c>
      <c r="F13" s="158">
        <v>35338.406954403501</v>
      </c>
      <c r="G13" s="157"/>
      <c r="H13" s="157"/>
      <c r="I13" s="48">
        <f>J13+K13</f>
        <v>71695.229656419528</v>
      </c>
      <c r="J13" s="156">
        <v>46591.229656419528</v>
      </c>
      <c r="K13" s="157">
        <v>25104</v>
      </c>
      <c r="L13" s="83">
        <f>M13+N13</f>
        <v>74287.692307692312</v>
      </c>
      <c r="M13" s="156">
        <v>47587.692307692312</v>
      </c>
      <c r="N13" s="157">
        <v>26700</v>
      </c>
      <c r="O13" s="159">
        <v>35729.545493321952</v>
      </c>
      <c r="P13" s="157"/>
      <c r="Q13" s="157"/>
      <c r="R13" s="25">
        <v>71695.229656419528</v>
      </c>
      <c r="S13" s="26">
        <v>116076.36270518893</v>
      </c>
      <c r="T13" s="159">
        <v>7717.2974285376686</v>
      </c>
      <c r="U13" s="157"/>
      <c r="V13" s="157"/>
      <c r="W13" s="25">
        <v>71695.229656419528</v>
      </c>
      <c r="X13" s="26">
        <v>67804.109656419532</v>
      </c>
      <c r="Y13" s="46">
        <v>71424.058846302752</v>
      </c>
      <c r="Z13" s="159">
        <v>60570.17597777208</v>
      </c>
      <c r="AA13" s="147"/>
      <c r="AB13" s="28">
        <f t="shared" ref="AB13:AB18" si="3">C13+I13+R13+W13</f>
        <v>286780.91862567811</v>
      </c>
      <c r="AC13" s="149">
        <f t="shared" ref="AC13:AC18" si="4">F13+O13+T13+Z13</f>
        <v>139355.42585403522</v>
      </c>
      <c r="AD13" s="147"/>
      <c r="AE13" s="28">
        <v>71695.229656419528</v>
      </c>
      <c r="AF13" s="26">
        <v>67804.109656419532</v>
      </c>
      <c r="AG13" s="46">
        <f>AF13</f>
        <v>67804.109656419532</v>
      </c>
      <c r="AH13" s="27">
        <v>63852.384533488199</v>
      </c>
      <c r="AI13" s="150">
        <v>80300.154283920449</v>
      </c>
      <c r="AJ13" s="149">
        <v>59857.641616150337</v>
      </c>
      <c r="AK13" s="147"/>
      <c r="AL13" s="28"/>
      <c r="AM13" s="29">
        <f t="shared" ref="AM13:AM17" si="5">IFERROR(AJ13/AI13,0)</f>
        <v>0.74542374357724506</v>
      </c>
      <c r="AN13" s="150">
        <f>AB13+AE13</f>
        <v>358476.14828209765</v>
      </c>
      <c r="AO13" s="149">
        <f>AC13+AJ13</f>
        <v>199213.06747018555</v>
      </c>
      <c r="AP13" s="25">
        <f t="shared" ref="AP13:AP19" si="6">+C13+I13+R13+W13+AE13</f>
        <v>358476.14828209765</v>
      </c>
      <c r="AQ13" s="26">
        <f t="shared" ref="AQ13:AQ19" si="7">+F13+O13+S13+X13+AF13</f>
        <v>322752.53446575347</v>
      </c>
      <c r="AR13" s="46">
        <f>F13+O13+T13+Z13+AI13</f>
        <v>219655.58013795567</v>
      </c>
      <c r="AS13" s="149">
        <f>F13+O13+T13+Z13+AJ13</f>
        <v>199213.06747018555</v>
      </c>
      <c r="AT13" s="28"/>
    </row>
    <row r="14" spans="1:49" ht="18.75" x14ac:dyDescent="0.3">
      <c r="A14" s="45" t="s">
        <v>23</v>
      </c>
      <c r="B14" s="45"/>
      <c r="C14" s="48">
        <f>D14+E14</f>
        <v>85066.406871609404</v>
      </c>
      <c r="D14" s="156">
        <v>17225.406871609404</v>
      </c>
      <c r="E14" s="157">
        <v>67841</v>
      </c>
      <c r="F14" s="158">
        <v>83003.951302622852</v>
      </c>
      <c r="G14" s="157"/>
      <c r="H14" s="157"/>
      <c r="I14" s="48">
        <f>J14+K14</f>
        <v>85066.406871609404</v>
      </c>
      <c r="J14" s="156">
        <v>17225.406871609404</v>
      </c>
      <c r="K14" s="157">
        <v>67841</v>
      </c>
      <c r="L14" s="83">
        <f>M14+N14</f>
        <v>89511.461538461532</v>
      </c>
      <c r="M14" s="156">
        <v>12978.461538461539</v>
      </c>
      <c r="N14" s="157">
        <v>76533</v>
      </c>
      <c r="O14" s="159">
        <v>15286.35695558599</v>
      </c>
      <c r="P14" s="157"/>
      <c r="Q14" s="157"/>
      <c r="R14" s="25">
        <v>85066.406871609404</v>
      </c>
      <c r="S14" s="26">
        <v>21568.227687157494</v>
      </c>
      <c r="T14" s="159">
        <v>39791.839499383037</v>
      </c>
      <c r="U14" s="157"/>
      <c r="V14" s="157"/>
      <c r="W14" s="25">
        <v>85066.406871609404</v>
      </c>
      <c r="X14" s="26">
        <v>74551.051871609408</v>
      </c>
      <c r="Y14" s="46">
        <v>78531.577313201706</v>
      </c>
      <c r="Z14" s="159">
        <v>45701.724440744532</v>
      </c>
      <c r="AA14" s="147"/>
      <c r="AB14" s="28">
        <f t="shared" si="3"/>
        <v>340265.62748643762</v>
      </c>
      <c r="AC14" s="149">
        <f t="shared" si="4"/>
        <v>183783.87219833641</v>
      </c>
      <c r="AD14" s="147"/>
      <c r="AE14" s="28">
        <v>85066.406871609404</v>
      </c>
      <c r="AF14" s="26">
        <v>74551.051871609408</v>
      </c>
      <c r="AG14" s="46">
        <f>AF14</f>
        <v>74551.051871609408</v>
      </c>
      <c r="AH14" s="27">
        <v>70206.433989063094</v>
      </c>
      <c r="AI14" s="150">
        <v>41458.962557724299</v>
      </c>
      <c r="AJ14" s="149">
        <v>60022.418912895228</v>
      </c>
      <c r="AK14" s="147"/>
      <c r="AL14" s="28"/>
      <c r="AM14" s="29">
        <f t="shared" si="5"/>
        <v>1.4477549656319688</v>
      </c>
      <c r="AN14" s="150">
        <f>AB14+AE14</f>
        <v>425332.03435804701</v>
      </c>
      <c r="AO14" s="149">
        <f>AC14+AJ14</f>
        <v>243806.29111123164</v>
      </c>
      <c r="AP14" s="25">
        <f t="shared" si="6"/>
        <v>425332.03435804701</v>
      </c>
      <c r="AQ14" s="26">
        <f t="shared" si="7"/>
        <v>268960.63968858519</v>
      </c>
      <c r="AR14" s="46">
        <f>F14+O14+T14+Z14+AI14</f>
        <v>225242.83475606071</v>
      </c>
      <c r="AS14" s="149">
        <f>F14+O14+T14+Z14+AJ14</f>
        <v>243806.29111123164</v>
      </c>
      <c r="AT14" s="28"/>
    </row>
    <row r="15" spans="1:49" ht="18.75" x14ac:dyDescent="0.3">
      <c r="A15" s="45" t="s">
        <v>24</v>
      </c>
      <c r="B15" s="45"/>
      <c r="C15" s="48">
        <f>D15+E15</f>
        <v>116496.04882459313</v>
      </c>
      <c r="D15" s="156">
        <v>7691.0488245931283</v>
      </c>
      <c r="E15" s="157">
        <v>108805</v>
      </c>
      <c r="F15" s="158">
        <v>42011.296708307309</v>
      </c>
      <c r="G15" s="157"/>
      <c r="H15" s="157"/>
      <c r="I15" s="48">
        <f>J15+K15</f>
        <v>116496.04882459313</v>
      </c>
      <c r="J15" s="156">
        <v>7691.0488245931283</v>
      </c>
      <c r="K15" s="157">
        <v>108805</v>
      </c>
      <c r="L15" s="83">
        <f>M15+N15</f>
        <v>125910</v>
      </c>
      <c r="M15" s="156">
        <v>0</v>
      </c>
      <c r="N15" s="157">
        <v>125910</v>
      </c>
      <c r="O15" s="159">
        <v>41830.733603395915</v>
      </c>
      <c r="P15" s="157"/>
      <c r="Q15" s="157"/>
      <c r="R15" s="25">
        <v>116496.04882459313</v>
      </c>
      <c r="S15" s="26">
        <v>29405.152902333568</v>
      </c>
      <c r="T15" s="159">
        <v>160012.16130717701</v>
      </c>
      <c r="U15" s="157"/>
      <c r="V15" s="157"/>
      <c r="W15" s="25">
        <v>116496.04882459313</v>
      </c>
      <c r="X15" s="26">
        <v>99631.273824593125</v>
      </c>
      <c r="Y15" s="46">
        <v>104950.86728610143</v>
      </c>
      <c r="Z15" s="159">
        <v>115854.98485556123</v>
      </c>
      <c r="AA15" s="147"/>
      <c r="AB15" s="28">
        <f t="shared" si="3"/>
        <v>465984.19529837254</v>
      </c>
      <c r="AC15" s="149">
        <f t="shared" si="4"/>
        <v>359709.17647444142</v>
      </c>
      <c r="AD15" s="147"/>
      <c r="AE15" s="28">
        <v>116496.04882459313</v>
      </c>
      <c r="AF15" s="26">
        <v>99631.273824593125</v>
      </c>
      <c r="AG15" s="46">
        <f>AF15</f>
        <v>99631.273824593125</v>
      </c>
      <c r="AH15" s="27">
        <v>93825.011394212153</v>
      </c>
      <c r="AI15" s="150">
        <v>53726.517353422416</v>
      </c>
      <c r="AJ15" s="149">
        <v>128917.63754079008</v>
      </c>
      <c r="AK15" s="147"/>
      <c r="AL15" s="28"/>
      <c r="AM15" s="29">
        <f t="shared" si="5"/>
        <v>2.3995159911956945</v>
      </c>
      <c r="AN15" s="150">
        <f>AB15+AE15</f>
        <v>582480.24412296573</v>
      </c>
      <c r="AO15" s="149">
        <f>AC15+AJ15</f>
        <v>488626.8140152315</v>
      </c>
      <c r="AP15" s="25">
        <f t="shared" si="6"/>
        <v>582480.24412296573</v>
      </c>
      <c r="AQ15" s="26">
        <f t="shared" si="7"/>
        <v>312509.73086322303</v>
      </c>
      <c r="AR15" s="46">
        <f>F15+O15+T15+Z15+AI15</f>
        <v>413435.69382786384</v>
      </c>
      <c r="AS15" s="149">
        <f>F15+O15+T15+Z15+AJ15</f>
        <v>488626.8140152315</v>
      </c>
      <c r="AT15" s="28"/>
    </row>
    <row r="16" spans="1:49" ht="18.75" x14ac:dyDescent="0.3">
      <c r="A16" s="45" t="s">
        <v>25</v>
      </c>
      <c r="B16" s="45"/>
      <c r="C16" s="48">
        <f>D16+E16</f>
        <v>69092.314647377934</v>
      </c>
      <c r="D16" s="156">
        <v>69092.314647377934</v>
      </c>
      <c r="E16" s="157">
        <v>0</v>
      </c>
      <c r="F16" s="158">
        <v>81255.778666146638</v>
      </c>
      <c r="G16" s="157"/>
      <c r="H16" s="157"/>
      <c r="I16" s="48">
        <f>J16+K16</f>
        <v>69092.314647377934</v>
      </c>
      <c r="J16" s="156">
        <v>69092.314647377934</v>
      </c>
      <c r="K16" s="157">
        <v>0</v>
      </c>
      <c r="L16" s="83">
        <f>M16+N16</f>
        <v>80033.846153846156</v>
      </c>
      <c r="M16" s="156">
        <v>80033.846153846156</v>
      </c>
      <c r="N16" s="157"/>
      <c r="O16" s="159">
        <v>37915.313947696137</v>
      </c>
      <c r="P16" s="157"/>
      <c r="Q16" s="157"/>
      <c r="R16" s="25">
        <v>69092.314647377934</v>
      </c>
      <c r="S16" s="26">
        <v>93097.256705319989</v>
      </c>
      <c r="T16" s="159">
        <v>0</v>
      </c>
      <c r="U16" s="157"/>
      <c r="V16" s="157"/>
      <c r="W16" s="25">
        <v>69092.314647377934</v>
      </c>
      <c r="X16" s="26">
        <v>69092.314647377934</v>
      </c>
      <c r="Y16" s="46">
        <v>72781.496554394107</v>
      </c>
      <c r="Z16" s="159">
        <v>54016.844725922128</v>
      </c>
      <c r="AA16" s="147"/>
      <c r="AB16" s="28">
        <f t="shared" si="3"/>
        <v>276369.25858951174</v>
      </c>
      <c r="AC16" s="149">
        <f t="shared" si="4"/>
        <v>173187.9373397649</v>
      </c>
      <c r="AD16" s="147"/>
      <c r="AE16" s="28">
        <v>69092.314647377934</v>
      </c>
      <c r="AF16" s="26">
        <v>69092.314647377934</v>
      </c>
      <c r="AG16" s="46">
        <f>AF16</f>
        <v>69092.314647377934</v>
      </c>
      <c r="AH16" s="27">
        <v>65065.920083236531</v>
      </c>
      <c r="AI16" s="150">
        <v>115055.4264565497</v>
      </c>
      <c r="AJ16" s="149">
        <v>84798.516337343463</v>
      </c>
      <c r="AK16" s="147"/>
      <c r="AL16" s="28"/>
      <c r="AM16" s="29">
        <f t="shared" si="5"/>
        <v>0.73702318047004367</v>
      </c>
      <c r="AN16" s="150">
        <f>AB16+AE16</f>
        <v>345461.57323688967</v>
      </c>
      <c r="AO16" s="149">
        <f>AC16+AJ16</f>
        <v>257986.45367710837</v>
      </c>
      <c r="AP16" s="25">
        <f t="shared" si="6"/>
        <v>345461.57323688967</v>
      </c>
      <c r="AQ16" s="26">
        <f t="shared" si="7"/>
        <v>350452.97861391865</v>
      </c>
      <c r="AR16" s="46">
        <f>F16+O16+T16+Z16+AI16</f>
        <v>288243.36379631457</v>
      </c>
      <c r="AS16" s="149">
        <f>F16+O16+T16+Z16+AJ16</f>
        <v>257986.45367710837</v>
      </c>
      <c r="AT16" s="28"/>
    </row>
    <row r="17" spans="1:48" ht="18.75" x14ac:dyDescent="0.3">
      <c r="A17" s="47" t="s">
        <v>26</v>
      </c>
      <c r="B17" s="47"/>
      <c r="C17" s="48">
        <f>D17+E17</f>
        <v>42000</v>
      </c>
      <c r="D17" s="51">
        <v>0</v>
      </c>
      <c r="E17" s="160">
        <v>42000</v>
      </c>
      <c r="F17" s="148">
        <v>39655.929999999993</v>
      </c>
      <c r="G17" s="160"/>
      <c r="H17" s="160"/>
      <c r="I17" s="48">
        <f>J17+K17</f>
        <v>31800</v>
      </c>
      <c r="J17" s="51">
        <v>0</v>
      </c>
      <c r="K17" s="160">
        <v>31800</v>
      </c>
      <c r="L17" s="83">
        <f>M17+N17</f>
        <v>53156</v>
      </c>
      <c r="M17" s="51"/>
      <c r="N17" s="160">
        <v>53156</v>
      </c>
      <c r="O17" s="161">
        <v>37944.61</v>
      </c>
      <c r="P17" s="160"/>
      <c r="Q17" s="160"/>
      <c r="R17" s="25">
        <v>31800</v>
      </c>
      <c r="S17" s="26">
        <v>42770</v>
      </c>
      <c r="T17" s="161">
        <v>43733.901764902308</v>
      </c>
      <c r="U17" s="160"/>
      <c r="V17" s="160"/>
      <c r="W17" s="25">
        <v>31800</v>
      </c>
      <c r="X17" s="26">
        <v>26871</v>
      </c>
      <c r="Y17" s="46">
        <v>45000</v>
      </c>
      <c r="Z17" s="161">
        <v>47508</v>
      </c>
      <c r="AA17" s="147"/>
      <c r="AB17" s="28">
        <f t="shared" si="3"/>
        <v>137400</v>
      </c>
      <c r="AC17" s="149">
        <f t="shared" si="4"/>
        <v>168842.44176490229</v>
      </c>
      <c r="AD17" s="147"/>
      <c r="AE17" s="28">
        <v>31800</v>
      </c>
      <c r="AF17" s="26">
        <v>26871</v>
      </c>
      <c r="AG17" s="46">
        <f>AF17</f>
        <v>26871</v>
      </c>
      <c r="AH17" s="27">
        <v>45000</v>
      </c>
      <c r="AI17" s="150">
        <v>47407.64562311249</v>
      </c>
      <c r="AJ17" s="149">
        <v>61615.555592820878</v>
      </c>
      <c r="AK17" s="147"/>
      <c r="AL17" s="28"/>
      <c r="AM17" s="29">
        <f t="shared" si="5"/>
        <v>1.299696594989346</v>
      </c>
      <c r="AN17" s="150">
        <f>AB17+AE17</f>
        <v>169200</v>
      </c>
      <c r="AO17" s="149">
        <f>AC17+AJ17</f>
        <v>230457.99735772319</v>
      </c>
      <c r="AP17" s="25">
        <f t="shared" si="6"/>
        <v>169200</v>
      </c>
      <c r="AQ17" s="26">
        <f t="shared" si="7"/>
        <v>174112.53999999998</v>
      </c>
      <c r="AR17" s="46">
        <f>F17+O17+T17+Z17+AI17</f>
        <v>216250.08738801477</v>
      </c>
      <c r="AS17" s="149">
        <f>F17+O17+T17+Z17+AJ17</f>
        <v>230457.99735772319</v>
      </c>
      <c r="AT17" s="28"/>
    </row>
    <row r="18" spans="1:48" x14ac:dyDescent="0.25">
      <c r="A18" s="47"/>
      <c r="B18" s="47"/>
      <c r="C18" s="48"/>
      <c r="D18" s="51"/>
      <c r="E18" s="157"/>
      <c r="F18" s="158">
        <v>0</v>
      </c>
      <c r="G18" s="157"/>
      <c r="H18" s="160"/>
      <c r="I18" s="48"/>
      <c r="J18" s="51"/>
      <c r="K18" s="157"/>
      <c r="L18" s="83"/>
      <c r="M18" s="51"/>
      <c r="N18" s="160"/>
      <c r="O18" s="161"/>
      <c r="P18" s="160"/>
      <c r="Q18" s="160"/>
      <c r="R18" s="48"/>
      <c r="S18" s="49"/>
      <c r="T18" s="161"/>
      <c r="U18" s="160"/>
      <c r="V18" s="160"/>
      <c r="W18" s="48">
        <v>0</v>
      </c>
      <c r="X18" s="49"/>
      <c r="Y18" s="50"/>
      <c r="Z18" s="161"/>
      <c r="AA18" s="51"/>
      <c r="AB18" s="28">
        <f t="shared" si="3"/>
        <v>0</v>
      </c>
      <c r="AC18" s="149">
        <f t="shared" si="4"/>
        <v>0</v>
      </c>
      <c r="AD18" s="51"/>
      <c r="AE18" s="90">
        <v>0</v>
      </c>
      <c r="AF18" s="49"/>
      <c r="AG18" s="50"/>
      <c r="AH18" s="50"/>
      <c r="AI18" s="51"/>
      <c r="AJ18" s="161"/>
      <c r="AK18" s="51"/>
      <c r="AL18" s="51"/>
      <c r="AM18" s="29"/>
      <c r="AN18" s="51"/>
      <c r="AO18" s="161">
        <f>Q18+Z18+AE18+AL18</f>
        <v>0</v>
      </c>
      <c r="AP18" s="48">
        <f t="shared" si="6"/>
        <v>0</v>
      </c>
      <c r="AQ18" s="49">
        <f t="shared" si="7"/>
        <v>0</v>
      </c>
      <c r="AR18" s="50"/>
      <c r="AS18" s="161"/>
      <c r="AT18" s="51"/>
    </row>
    <row r="19" spans="1:48" ht="18.75" x14ac:dyDescent="0.3">
      <c r="A19" s="52" t="s">
        <v>27</v>
      </c>
      <c r="B19" s="52"/>
      <c r="C19" s="54">
        <f>D19+E19</f>
        <v>384350</v>
      </c>
      <c r="D19" s="162">
        <f>SUM(D13:D17)</f>
        <v>140600</v>
      </c>
      <c r="E19" s="163">
        <f>SUM(E12:E17)</f>
        <v>243750</v>
      </c>
      <c r="F19" s="164">
        <f>SUM(F12:F17)</f>
        <v>281265.36363148032</v>
      </c>
      <c r="G19" s="151">
        <f>+C19-F19</f>
        <v>103084.63636851968</v>
      </c>
      <c r="H19" s="163"/>
      <c r="I19" s="54">
        <f>J19+K19</f>
        <v>374150</v>
      </c>
      <c r="J19" s="162">
        <f>SUM(J12:J17)</f>
        <v>140600</v>
      </c>
      <c r="K19" s="163">
        <f>SUM(K12:K17)</f>
        <v>233550</v>
      </c>
      <c r="L19" s="55">
        <f>M19+N19</f>
        <v>422899</v>
      </c>
      <c r="M19" s="163">
        <f>SUM(M12:M17)</f>
        <v>140600</v>
      </c>
      <c r="N19" s="163">
        <f>SUM(N12:N17)</f>
        <v>282299</v>
      </c>
      <c r="O19" s="165">
        <f>SUM(O12:O17)</f>
        <v>168706.56</v>
      </c>
      <c r="P19" s="151">
        <f>+L19-O19</f>
        <v>254192.44</v>
      </c>
      <c r="Q19" s="163"/>
      <c r="R19" s="54">
        <f>SUM(R13:R17)</f>
        <v>374150</v>
      </c>
      <c r="S19" s="55">
        <f>SUM(S13:S17)</f>
        <v>302917</v>
      </c>
      <c r="T19" s="166">
        <f>SUM(T13:T17)</f>
        <v>251255.20000000004</v>
      </c>
      <c r="U19" s="151">
        <f>+S19-T19</f>
        <v>51661.799999999959</v>
      </c>
      <c r="V19" s="163"/>
      <c r="W19" s="54">
        <v>374150</v>
      </c>
      <c r="X19" s="55">
        <f>SUM(X13:X17)</f>
        <v>337949.75</v>
      </c>
      <c r="Y19" s="167">
        <f>SUM(Y12:Y17)</f>
        <v>372688</v>
      </c>
      <c r="Z19" s="166">
        <f>SUM(Z13:Z17)</f>
        <v>323651.73</v>
      </c>
      <c r="AA19" s="163"/>
      <c r="AB19" s="163">
        <f>SUM(AB13:AB17)</f>
        <v>1506800</v>
      </c>
      <c r="AC19" s="166">
        <f>SUM(AC13:AC17)</f>
        <v>1024878.8536314802</v>
      </c>
      <c r="AD19" s="163"/>
      <c r="AE19" s="168">
        <v>374150</v>
      </c>
      <c r="AF19" s="55">
        <f>SUM(AF13:AF17)</f>
        <v>337949.75</v>
      </c>
      <c r="AG19" s="56">
        <f>SUM(AG13:AG17)</f>
        <v>337949.75</v>
      </c>
      <c r="AH19" s="56">
        <f>SUM(AH13:AH17)</f>
        <v>337949.75</v>
      </c>
      <c r="AI19" s="168">
        <f>SUM(AI13:AI17)</f>
        <v>337948.7062747294</v>
      </c>
      <c r="AJ19" s="166">
        <f>SUM(AJ13:AJ17)</f>
        <v>395211.76999999996</v>
      </c>
      <c r="AK19" s="163"/>
      <c r="AL19" s="34">
        <f>AI19-AJ19</f>
        <v>-57263.063725270564</v>
      </c>
      <c r="AM19" s="35">
        <f>IFERROR(AJ19/AI19,0)</f>
        <v>1.1694430623998886</v>
      </c>
      <c r="AN19" s="168">
        <f>SUM(AN13:AN17)</f>
        <v>1880950</v>
      </c>
      <c r="AO19" s="166">
        <f>SUM(AO13:AO17)</f>
        <v>1420090.6236314801</v>
      </c>
      <c r="AP19" s="54">
        <f t="shared" si="6"/>
        <v>1880950</v>
      </c>
      <c r="AQ19" s="55">
        <f t="shared" si="7"/>
        <v>1428788.4236314804</v>
      </c>
      <c r="AR19" s="56">
        <f>SUM(AR13:AR18)</f>
        <v>1362827.5599062098</v>
      </c>
      <c r="AS19" s="166">
        <f>SUM(AS13:AS17)</f>
        <v>1420090.6236314801</v>
      </c>
      <c r="AT19" s="34">
        <f>AR19-AS19</f>
        <v>-57263.063725270331</v>
      </c>
      <c r="AV19" s="86"/>
    </row>
    <row r="20" spans="1:48" ht="18.75" x14ac:dyDescent="0.3">
      <c r="A20" s="57"/>
      <c r="B20" s="57"/>
      <c r="C20" s="58"/>
      <c r="D20" s="169"/>
      <c r="E20" s="170"/>
      <c r="F20" s="171"/>
      <c r="G20" s="170"/>
      <c r="H20" s="170"/>
      <c r="I20" s="58"/>
      <c r="J20" s="169"/>
      <c r="K20" s="170"/>
      <c r="L20" s="59"/>
      <c r="M20" s="169"/>
      <c r="N20" s="170"/>
      <c r="O20" s="172"/>
      <c r="P20" s="170"/>
      <c r="Q20" s="170"/>
      <c r="R20" s="58"/>
      <c r="S20" s="59"/>
      <c r="T20" s="172"/>
      <c r="U20" s="170"/>
      <c r="V20" s="170"/>
      <c r="W20" s="58"/>
      <c r="X20" s="59"/>
      <c r="Y20" s="60"/>
      <c r="Z20" s="172"/>
      <c r="AA20" s="169"/>
      <c r="AB20" s="169"/>
      <c r="AC20" s="172"/>
      <c r="AD20" s="169"/>
      <c r="AE20" s="61"/>
      <c r="AF20" s="59"/>
      <c r="AG20" s="60"/>
      <c r="AH20" s="60"/>
      <c r="AI20" s="61"/>
      <c r="AJ20" s="172"/>
      <c r="AK20" s="169"/>
      <c r="AL20" s="170"/>
      <c r="AM20" s="170"/>
      <c r="AN20" s="61"/>
      <c r="AO20" s="172"/>
      <c r="AP20" s="58"/>
      <c r="AQ20" s="59"/>
      <c r="AR20" s="60"/>
      <c r="AS20" s="172"/>
      <c r="AT20" s="61"/>
    </row>
    <row r="21" spans="1:48" ht="18" customHeight="1" x14ac:dyDescent="0.25">
      <c r="A21" s="39" t="s">
        <v>28</v>
      </c>
      <c r="B21" s="40"/>
      <c r="C21" s="276">
        <v>2016</v>
      </c>
      <c r="D21" s="276"/>
      <c r="E21" s="276"/>
      <c r="F21" s="42"/>
      <c r="G21" s="42"/>
      <c r="H21" s="42"/>
      <c r="I21" s="276">
        <v>2017</v>
      </c>
      <c r="J21" s="276"/>
      <c r="K21" s="276"/>
      <c r="L21" s="276">
        <v>2017</v>
      </c>
      <c r="M21" s="276"/>
      <c r="N21" s="276"/>
      <c r="O21" s="42"/>
      <c r="P21" s="42"/>
      <c r="Q21" s="42"/>
      <c r="R21" s="41">
        <v>2018</v>
      </c>
      <c r="S21" s="41">
        <v>2018</v>
      </c>
      <c r="T21" s="42"/>
      <c r="U21" s="42"/>
      <c r="V21" s="42"/>
      <c r="W21" s="41">
        <v>2019</v>
      </c>
      <c r="X21" s="41">
        <v>2019</v>
      </c>
      <c r="Y21" s="42"/>
      <c r="Z21" s="42"/>
      <c r="AA21" s="42"/>
      <c r="AB21" s="42"/>
      <c r="AC21" s="42"/>
      <c r="AD21" s="42"/>
      <c r="AE21" s="41">
        <v>2020</v>
      </c>
      <c r="AF21" s="41">
        <v>2020</v>
      </c>
      <c r="AG21" s="41"/>
      <c r="AH21" s="41"/>
      <c r="AI21" s="154"/>
      <c r="AJ21" s="42"/>
      <c r="AK21" s="244"/>
      <c r="AL21" s="42"/>
      <c r="AM21" s="42"/>
      <c r="AN21" s="154"/>
      <c r="AO21" s="244"/>
      <c r="AP21" s="41"/>
      <c r="AQ21" s="41"/>
      <c r="AR21" s="41"/>
      <c r="AS21" s="42"/>
      <c r="AT21" s="155"/>
    </row>
    <row r="22" spans="1:48" ht="18.75" customHeight="1" x14ac:dyDescent="0.3">
      <c r="A22" s="63"/>
      <c r="B22" s="24"/>
      <c r="C22" s="25">
        <f>D22+E22</f>
        <v>162640</v>
      </c>
      <c r="D22" s="25">
        <v>97200</v>
      </c>
      <c r="E22" s="173">
        <v>65440</v>
      </c>
      <c r="F22" s="174">
        <v>48600.28</v>
      </c>
      <c r="G22" s="175"/>
      <c r="H22" s="147"/>
      <c r="I22" s="25">
        <f>J22+K22</f>
        <v>162640</v>
      </c>
      <c r="J22" s="25">
        <v>97200</v>
      </c>
      <c r="K22" s="173">
        <v>65440</v>
      </c>
      <c r="L22" s="26">
        <f>M22+N22</f>
        <v>300000</v>
      </c>
      <c r="M22" s="26">
        <v>150000</v>
      </c>
      <c r="N22" s="26">
        <v>150000</v>
      </c>
      <c r="O22" s="149">
        <v>193964.88999999998</v>
      </c>
      <c r="P22" s="147"/>
      <c r="Q22" s="147"/>
      <c r="R22" s="25">
        <v>162640</v>
      </c>
      <c r="S22" s="64"/>
      <c r="T22" s="149"/>
      <c r="U22" s="147"/>
      <c r="V22" s="147"/>
      <c r="W22" s="25">
        <f>R22</f>
        <v>162640</v>
      </c>
      <c r="X22" s="64"/>
      <c r="Y22" s="46"/>
      <c r="Z22" s="149"/>
      <c r="AA22" s="28"/>
      <c r="AB22" s="28">
        <f t="shared" ref="AB22:AB28" si="8">C22+I22+R22+W22</f>
        <v>650560</v>
      </c>
      <c r="AC22" s="149">
        <f t="shared" ref="AC22:AC28" si="9">F22+O22+T22+Z22</f>
        <v>242565.16999999998</v>
      </c>
      <c r="AD22" s="28"/>
      <c r="AE22" s="28">
        <f>W22</f>
        <v>162640</v>
      </c>
      <c r="AF22" s="64"/>
      <c r="AG22" s="46">
        <f t="shared" ref="AG22:AG27" si="10">AF22</f>
        <v>0</v>
      </c>
      <c r="AH22" s="27">
        <v>0</v>
      </c>
      <c r="AI22" s="150">
        <v>0</v>
      </c>
      <c r="AJ22" s="149"/>
      <c r="AK22" s="28"/>
      <c r="AL22" s="147"/>
      <c r="AM22" s="147"/>
      <c r="AN22" s="150">
        <f t="shared" ref="AN22:AN27" si="11">AB22+AE22</f>
        <v>813200</v>
      </c>
      <c r="AO22" s="149">
        <f t="shared" ref="AO22:AO27" si="12">AC22+AJ22</f>
        <v>242565.16999999998</v>
      </c>
      <c r="AP22" s="25">
        <f t="shared" ref="AP22:AP29" si="13">+C22+I22+R22+W22+AE22</f>
        <v>813200</v>
      </c>
      <c r="AQ22" s="64">
        <f t="shared" ref="AQ22:AQ29" si="14">+F22+O22+S22+X22+AF22</f>
        <v>242565.16999999998</v>
      </c>
      <c r="AR22" s="46">
        <f t="shared" ref="AR22:AR27" si="15">F22+O22+T22+Z22+AI22</f>
        <v>242565.16999999998</v>
      </c>
      <c r="AS22" s="149">
        <f t="shared" ref="AS22:AS28" si="16">F22+O22+T22+Z22+AJ22</f>
        <v>242565.16999999998</v>
      </c>
      <c r="AT22" s="28"/>
    </row>
    <row r="23" spans="1:48" ht="18.75" customHeight="1" x14ac:dyDescent="0.3">
      <c r="A23" s="45" t="s">
        <v>21</v>
      </c>
      <c r="B23" s="45"/>
      <c r="C23" s="25"/>
      <c r="D23" s="25"/>
      <c r="E23" s="176"/>
      <c r="F23" s="174"/>
      <c r="G23" s="175"/>
      <c r="H23" s="147"/>
      <c r="I23" s="25"/>
      <c r="J23" s="25"/>
      <c r="K23" s="176"/>
      <c r="L23" s="26"/>
      <c r="M23" s="26"/>
      <c r="N23" s="26"/>
      <c r="O23" s="149"/>
      <c r="P23" s="147"/>
      <c r="Q23" s="147"/>
      <c r="R23" s="25"/>
      <c r="S23" s="64">
        <v>0</v>
      </c>
      <c r="T23" s="149">
        <v>353372.51000000013</v>
      </c>
      <c r="U23" s="147"/>
      <c r="V23" s="28"/>
      <c r="W23" s="25"/>
      <c r="X23" s="64">
        <v>0</v>
      </c>
      <c r="Y23" s="46">
        <v>170831.43636363634</v>
      </c>
      <c r="Z23" s="149">
        <v>199317.75428618508</v>
      </c>
      <c r="AA23" s="150"/>
      <c r="AB23" s="28">
        <f t="shared" si="8"/>
        <v>0</v>
      </c>
      <c r="AC23" s="149">
        <f t="shared" si="9"/>
        <v>552690.26428618515</v>
      </c>
      <c r="AD23" s="150"/>
      <c r="AE23" s="28"/>
      <c r="AF23" s="64">
        <v>0</v>
      </c>
      <c r="AG23" s="46">
        <f t="shared" si="10"/>
        <v>0</v>
      </c>
      <c r="AH23" s="27">
        <v>0</v>
      </c>
      <c r="AI23" s="150">
        <v>0</v>
      </c>
      <c r="AJ23" s="149">
        <v>0</v>
      </c>
      <c r="AK23" s="150"/>
      <c r="AL23" s="28"/>
      <c r="AM23" s="29">
        <f t="shared" ref="AM23:AM27" si="17">IFERROR(AJ23/AI23,0)</f>
        <v>0</v>
      </c>
      <c r="AN23" s="150">
        <f t="shared" si="11"/>
        <v>0</v>
      </c>
      <c r="AO23" s="149">
        <f t="shared" si="12"/>
        <v>552690.26428618515</v>
      </c>
      <c r="AP23" s="25">
        <f t="shared" si="13"/>
        <v>0</v>
      </c>
      <c r="AQ23" s="64">
        <f t="shared" si="14"/>
        <v>0</v>
      </c>
      <c r="AR23" s="46">
        <f t="shared" si="15"/>
        <v>552690.26428618515</v>
      </c>
      <c r="AS23" s="149">
        <f t="shared" si="16"/>
        <v>552690.26428618515</v>
      </c>
      <c r="AT23" s="28"/>
    </row>
    <row r="24" spans="1:48" ht="18.75" x14ac:dyDescent="0.3">
      <c r="A24" s="45" t="s">
        <v>23</v>
      </c>
      <c r="B24" s="45"/>
      <c r="C24" s="25"/>
      <c r="D24" s="25"/>
      <c r="E24" s="176"/>
      <c r="F24" s="174"/>
      <c r="G24" s="175"/>
      <c r="H24" s="147"/>
      <c r="I24" s="25"/>
      <c r="J24" s="25"/>
      <c r="K24" s="176"/>
      <c r="L24" s="26"/>
      <c r="M24" s="26"/>
      <c r="N24" s="26"/>
      <c r="O24" s="149"/>
      <c r="P24" s="147"/>
      <c r="Q24" s="177"/>
      <c r="R24" s="25"/>
      <c r="S24" s="26">
        <v>275000</v>
      </c>
      <c r="T24" s="149"/>
      <c r="U24" s="147"/>
      <c r="V24" s="28"/>
      <c r="W24" s="25"/>
      <c r="X24" s="26">
        <v>314285.71428571426</v>
      </c>
      <c r="Y24" s="46">
        <v>325393.2121212121</v>
      </c>
      <c r="Z24" s="149">
        <v>270520.64951529086</v>
      </c>
      <c r="AA24" s="28"/>
      <c r="AB24" s="28">
        <f t="shared" si="8"/>
        <v>0</v>
      </c>
      <c r="AC24" s="149">
        <f t="shared" si="9"/>
        <v>270520.64951529086</v>
      </c>
      <c r="AD24" s="28"/>
      <c r="AE24" s="28"/>
      <c r="AF24" s="26">
        <v>314285.71428571426</v>
      </c>
      <c r="AG24" s="46">
        <f t="shared" si="10"/>
        <v>314285.71428571426</v>
      </c>
      <c r="AH24" s="27">
        <v>293061.44270109234</v>
      </c>
      <c r="AI24" s="150">
        <v>264374.5</v>
      </c>
      <c r="AJ24" s="149">
        <v>250445.45648848882</v>
      </c>
      <c r="AK24" s="28"/>
      <c r="AL24" s="28"/>
      <c r="AM24" s="29">
        <f t="shared" si="17"/>
        <v>0.9473132109507113</v>
      </c>
      <c r="AN24" s="150">
        <f t="shared" si="11"/>
        <v>0</v>
      </c>
      <c r="AO24" s="149">
        <f t="shared" si="12"/>
        <v>520966.10600377969</v>
      </c>
      <c r="AP24" s="25">
        <f t="shared" si="13"/>
        <v>0</v>
      </c>
      <c r="AQ24" s="26">
        <f t="shared" si="14"/>
        <v>903571.42857142864</v>
      </c>
      <c r="AR24" s="46">
        <f t="shared" si="15"/>
        <v>534895.14951529086</v>
      </c>
      <c r="AS24" s="149">
        <f t="shared" si="16"/>
        <v>520966.10600377969</v>
      </c>
      <c r="AT24" s="28"/>
    </row>
    <row r="25" spans="1:48" ht="18.75" x14ac:dyDescent="0.3">
      <c r="A25" s="45" t="s">
        <v>24</v>
      </c>
      <c r="B25" s="45"/>
      <c r="C25" s="25"/>
      <c r="D25" s="25"/>
      <c r="E25" s="176"/>
      <c r="F25" s="174"/>
      <c r="G25" s="175"/>
      <c r="H25" s="147"/>
      <c r="I25" s="25"/>
      <c r="J25" s="25"/>
      <c r="K25" s="176"/>
      <c r="L25" s="26"/>
      <c r="M25" s="26"/>
      <c r="N25" s="26"/>
      <c r="O25" s="149"/>
      <c r="P25" s="147"/>
      <c r="Q25" s="147"/>
      <c r="R25" s="25"/>
      <c r="S25" s="26">
        <v>0</v>
      </c>
      <c r="T25" s="149"/>
      <c r="U25" s="147"/>
      <c r="V25" s="28"/>
      <c r="W25" s="25"/>
      <c r="X25" s="26">
        <v>0</v>
      </c>
      <c r="Y25" s="46">
        <v>0</v>
      </c>
      <c r="Z25" s="149">
        <v>0</v>
      </c>
      <c r="AA25" s="28"/>
      <c r="AB25" s="28">
        <f t="shared" si="8"/>
        <v>0</v>
      </c>
      <c r="AC25" s="149">
        <f t="shared" si="9"/>
        <v>0</v>
      </c>
      <c r="AD25" s="28"/>
      <c r="AE25" s="28"/>
      <c r="AF25" s="26">
        <v>0</v>
      </c>
      <c r="AG25" s="46">
        <f t="shared" si="10"/>
        <v>0</v>
      </c>
      <c r="AH25" s="27">
        <v>0</v>
      </c>
      <c r="AI25" s="150">
        <v>0</v>
      </c>
      <c r="AJ25" s="149">
        <v>0</v>
      </c>
      <c r="AK25" s="28"/>
      <c r="AL25" s="28"/>
      <c r="AM25" s="29">
        <f t="shared" si="17"/>
        <v>0</v>
      </c>
      <c r="AN25" s="150">
        <f t="shared" si="11"/>
        <v>0</v>
      </c>
      <c r="AO25" s="149">
        <f t="shared" si="12"/>
        <v>0</v>
      </c>
      <c r="AP25" s="25">
        <f t="shared" si="13"/>
        <v>0</v>
      </c>
      <c r="AQ25" s="26">
        <f t="shared" si="14"/>
        <v>0</v>
      </c>
      <c r="AR25" s="46">
        <f t="shared" si="15"/>
        <v>0</v>
      </c>
      <c r="AS25" s="149">
        <f t="shared" si="16"/>
        <v>0</v>
      </c>
      <c r="AT25" s="28"/>
    </row>
    <row r="26" spans="1:48" ht="18.75" x14ac:dyDescent="0.3">
      <c r="A26" s="45" t="s">
        <v>31</v>
      </c>
      <c r="B26" s="45"/>
      <c r="C26" s="25"/>
      <c r="D26" s="25"/>
      <c r="E26" s="176"/>
      <c r="F26" s="174"/>
      <c r="G26" s="175"/>
      <c r="H26" s="147"/>
      <c r="I26" s="25"/>
      <c r="J26" s="25"/>
      <c r="K26" s="176"/>
      <c r="L26" s="26"/>
      <c r="M26" s="26"/>
      <c r="N26" s="26"/>
      <c r="O26" s="149"/>
      <c r="P26" s="147"/>
      <c r="Q26" s="177"/>
      <c r="R26" s="25"/>
      <c r="S26" s="26">
        <v>75000</v>
      </c>
      <c r="T26" s="149"/>
      <c r="U26" s="147"/>
      <c r="V26" s="28"/>
      <c r="W26" s="25"/>
      <c r="X26" s="26">
        <v>85714.28571428571</v>
      </c>
      <c r="Y26" s="46">
        <v>40674.151515151512</v>
      </c>
      <c r="Z26" s="149">
        <v>13092.03619852416</v>
      </c>
      <c r="AA26" s="28"/>
      <c r="AB26" s="28">
        <f t="shared" si="8"/>
        <v>0</v>
      </c>
      <c r="AC26" s="149">
        <f t="shared" si="9"/>
        <v>13092.03619852416</v>
      </c>
      <c r="AD26" s="28"/>
      <c r="AE26" s="28"/>
      <c r="AF26" s="26">
        <v>85714.28571428571</v>
      </c>
      <c r="AG26" s="46">
        <f t="shared" si="10"/>
        <v>85714.28571428571</v>
      </c>
      <c r="AH26" s="27">
        <v>90451.062562065534</v>
      </c>
      <c r="AI26" s="150">
        <v>98026.5</v>
      </c>
      <c r="AJ26" s="149">
        <v>53354.583511511213</v>
      </c>
      <c r="AK26" s="28"/>
      <c r="AL26" s="28"/>
      <c r="AM26" s="29">
        <f t="shared" si="17"/>
        <v>0.54428734588617578</v>
      </c>
      <c r="AN26" s="150">
        <f t="shared" si="11"/>
        <v>0</v>
      </c>
      <c r="AO26" s="149">
        <f t="shared" si="12"/>
        <v>66446.619710035375</v>
      </c>
      <c r="AP26" s="25">
        <f t="shared" si="13"/>
        <v>0</v>
      </c>
      <c r="AQ26" s="26">
        <f t="shared" si="14"/>
        <v>246428.57142857142</v>
      </c>
      <c r="AR26" s="46">
        <f t="shared" si="15"/>
        <v>111118.53619852416</v>
      </c>
      <c r="AS26" s="149">
        <f t="shared" si="16"/>
        <v>66446.619710035375</v>
      </c>
      <c r="AT26" s="28"/>
    </row>
    <row r="27" spans="1:48" ht="18.75" x14ac:dyDescent="0.3">
      <c r="A27" s="47" t="s">
        <v>26</v>
      </c>
      <c r="B27" s="47"/>
      <c r="C27" s="25"/>
      <c r="D27" s="25"/>
      <c r="E27" s="25"/>
      <c r="F27" s="148"/>
      <c r="G27" s="147"/>
      <c r="H27" s="147"/>
      <c r="I27" s="25"/>
      <c r="J27" s="25"/>
      <c r="K27" s="25"/>
      <c r="L27" s="26"/>
      <c r="M27" s="26"/>
      <c r="N27" s="26"/>
      <c r="O27" s="149"/>
      <c r="P27" s="147"/>
      <c r="Q27" s="147"/>
      <c r="R27" s="25"/>
      <c r="S27" s="26">
        <v>0</v>
      </c>
      <c r="T27" s="149"/>
      <c r="U27" s="147"/>
      <c r="V27" s="28"/>
      <c r="W27" s="25"/>
      <c r="X27" s="26">
        <v>0</v>
      </c>
      <c r="Y27" s="46">
        <v>20000</v>
      </c>
      <c r="Z27" s="149">
        <v>22934.62</v>
      </c>
      <c r="AA27" s="28"/>
      <c r="AB27" s="28">
        <f t="shared" si="8"/>
        <v>0</v>
      </c>
      <c r="AC27" s="149">
        <f t="shared" si="9"/>
        <v>22934.62</v>
      </c>
      <c r="AD27" s="28"/>
      <c r="AE27" s="28"/>
      <c r="AF27" s="26">
        <v>0</v>
      </c>
      <c r="AG27" s="46">
        <f t="shared" si="10"/>
        <v>0</v>
      </c>
      <c r="AH27" s="27">
        <v>30000</v>
      </c>
      <c r="AI27" s="150">
        <v>29171</v>
      </c>
      <c r="AJ27" s="149">
        <v>19700.900000000001</v>
      </c>
      <c r="AK27" s="28"/>
      <c r="AL27" s="28"/>
      <c r="AM27" s="29">
        <f t="shared" si="17"/>
        <v>0.67535908950670187</v>
      </c>
      <c r="AN27" s="150">
        <f t="shared" si="11"/>
        <v>0</v>
      </c>
      <c r="AO27" s="149">
        <f t="shared" si="12"/>
        <v>42635.520000000004</v>
      </c>
      <c r="AP27" s="25">
        <f t="shared" si="13"/>
        <v>0</v>
      </c>
      <c r="AQ27" s="26">
        <f t="shared" si="14"/>
        <v>0</v>
      </c>
      <c r="AR27" s="46">
        <f t="shared" si="15"/>
        <v>52105.619999999995</v>
      </c>
      <c r="AS27" s="149">
        <f t="shared" si="16"/>
        <v>42635.520000000004</v>
      </c>
      <c r="AT27" s="28"/>
    </row>
    <row r="28" spans="1:48" ht="18.75" x14ac:dyDescent="0.3">
      <c r="A28" s="47"/>
      <c r="B28" s="47"/>
      <c r="C28" s="25"/>
      <c r="D28" s="25"/>
      <c r="E28" s="25"/>
      <c r="F28" s="148"/>
      <c r="G28" s="147"/>
      <c r="H28" s="147"/>
      <c r="I28" s="25"/>
      <c r="J28" s="25"/>
      <c r="K28" s="25"/>
      <c r="L28" s="26"/>
      <c r="M28" s="26"/>
      <c r="N28" s="26"/>
      <c r="O28" s="149"/>
      <c r="P28" s="147"/>
      <c r="Q28" s="147"/>
      <c r="R28" s="25"/>
      <c r="S28" s="26"/>
      <c r="T28" s="149"/>
      <c r="U28" s="147"/>
      <c r="V28" s="28"/>
      <c r="W28" s="25"/>
      <c r="X28" s="26"/>
      <c r="Y28" s="27">
        <v>0</v>
      </c>
      <c r="Z28" s="149"/>
      <c r="AA28" s="28"/>
      <c r="AB28" s="28">
        <f t="shared" si="8"/>
        <v>0</v>
      </c>
      <c r="AC28" s="149">
        <f t="shared" si="9"/>
        <v>0</v>
      </c>
      <c r="AD28" s="28"/>
      <c r="AE28" s="28"/>
      <c r="AF28" s="26"/>
      <c r="AG28" s="46"/>
      <c r="AH28" s="46"/>
      <c r="AI28" s="28"/>
      <c r="AJ28" s="149"/>
      <c r="AK28" s="28"/>
      <c r="AL28" s="51"/>
      <c r="AM28" s="29"/>
      <c r="AN28" s="28"/>
      <c r="AO28" s="149">
        <f>Q28+Z28+AE28+AL28</f>
        <v>0</v>
      </c>
      <c r="AP28" s="25">
        <f t="shared" si="13"/>
        <v>0</v>
      </c>
      <c r="AQ28" s="26">
        <f t="shared" si="14"/>
        <v>0</v>
      </c>
      <c r="AR28" s="46">
        <f>F28+O28+T28+Z28+AH28</f>
        <v>0</v>
      </c>
      <c r="AS28" s="149">
        <f t="shared" si="16"/>
        <v>0</v>
      </c>
      <c r="AT28" s="28"/>
    </row>
    <row r="29" spans="1:48" ht="18.75" x14ac:dyDescent="0.3">
      <c r="A29" s="52" t="s">
        <v>27</v>
      </c>
      <c r="B29" s="47"/>
      <c r="C29" s="67">
        <f>SUM(C22:C28)</f>
        <v>162640</v>
      </c>
      <c r="D29" s="67">
        <f>SUM(D22:D28)</f>
        <v>97200</v>
      </c>
      <c r="E29" s="67">
        <f>SUM(E22:E28)</f>
        <v>65440</v>
      </c>
      <c r="F29" s="178">
        <f>SUM(F22:F28)</f>
        <v>48600.28</v>
      </c>
      <c r="G29" s="151">
        <f>+C29-F29</f>
        <v>114039.72</v>
      </c>
      <c r="H29" s="147"/>
      <c r="I29" s="67">
        <f t="shared" ref="I29:O29" si="18">SUM(I22:I28)</f>
        <v>162640</v>
      </c>
      <c r="J29" s="67">
        <f t="shared" si="18"/>
        <v>97200</v>
      </c>
      <c r="K29" s="67">
        <f t="shared" si="18"/>
        <v>65440</v>
      </c>
      <c r="L29" s="68">
        <f t="shared" si="18"/>
        <v>300000</v>
      </c>
      <c r="M29" s="68">
        <f t="shared" si="18"/>
        <v>150000</v>
      </c>
      <c r="N29" s="68">
        <f t="shared" si="18"/>
        <v>150000</v>
      </c>
      <c r="O29" s="166">
        <f t="shared" si="18"/>
        <v>193964.88999999998</v>
      </c>
      <c r="P29" s="151">
        <f>+L29-O29</f>
        <v>106035.11000000002</v>
      </c>
      <c r="Q29" s="147"/>
      <c r="R29" s="67">
        <f>SUM(R22:R28)</f>
        <v>162640</v>
      </c>
      <c r="S29" s="68">
        <f>SUM(S22:S28)</f>
        <v>350000</v>
      </c>
      <c r="T29" s="166">
        <f>SUM(T23:T27)</f>
        <v>353372.51000000013</v>
      </c>
      <c r="U29" s="151">
        <f>+S29-T29</f>
        <v>-3372.5100000001257</v>
      </c>
      <c r="V29" s="147"/>
      <c r="W29" s="67">
        <f>SUM(W22:W28)</f>
        <v>162640</v>
      </c>
      <c r="X29" s="68">
        <f>SUM(X22:X28)</f>
        <v>400000</v>
      </c>
      <c r="Y29" s="69">
        <f>SUM(Y22:Y28)</f>
        <v>556898.79999999993</v>
      </c>
      <c r="Z29" s="166">
        <f>SUM(Z22:Z27)</f>
        <v>505865.06000000011</v>
      </c>
      <c r="AA29" s="179"/>
      <c r="AB29" s="163">
        <f>SUM(AB22:AB27)</f>
        <v>650560</v>
      </c>
      <c r="AC29" s="166">
        <f>SUM(AC22:AC27)</f>
        <v>1101802.74</v>
      </c>
      <c r="AD29" s="179"/>
      <c r="AE29" s="70">
        <f>SUM(AE22:AE28)</f>
        <v>162640</v>
      </c>
      <c r="AF29" s="68">
        <f>SUM(AF22:AF28)</f>
        <v>400000</v>
      </c>
      <c r="AG29" s="69">
        <f>SUM(AG22:AG28)</f>
        <v>400000</v>
      </c>
      <c r="AH29" s="69">
        <f>SUM(AH22:AH28)</f>
        <v>413512.50526315789</v>
      </c>
      <c r="AI29" s="70">
        <f>SUM(AI22:AI28)</f>
        <v>391572</v>
      </c>
      <c r="AJ29" s="166">
        <f>SUM(AJ23:AJ27)</f>
        <v>323500.94000000006</v>
      </c>
      <c r="AK29" s="179"/>
      <c r="AL29" s="34">
        <f>AI29-AJ29</f>
        <v>68071.059999999939</v>
      </c>
      <c r="AM29" s="35">
        <f>IFERROR(AJ29/AI29,0)</f>
        <v>0.82615953132501829</v>
      </c>
      <c r="AN29" s="70">
        <f>SUM(AN22:AN28)</f>
        <v>813200</v>
      </c>
      <c r="AO29" s="166">
        <f>SUM(AO22:AO27)</f>
        <v>1425303.6800000002</v>
      </c>
      <c r="AP29" s="67">
        <f t="shared" si="13"/>
        <v>813200</v>
      </c>
      <c r="AQ29" s="68">
        <f t="shared" si="14"/>
        <v>1392565.17</v>
      </c>
      <c r="AR29" s="56">
        <f>SUM(AR22:AR28)</f>
        <v>1493374.7399999998</v>
      </c>
      <c r="AS29" s="166">
        <f>SUM(AS23:AS27)</f>
        <v>1182738.5100000002</v>
      </c>
      <c r="AT29" s="34">
        <f>AR29-AS29</f>
        <v>310636.22999999952</v>
      </c>
      <c r="AV29" s="86"/>
    </row>
    <row r="30" spans="1:48" ht="18.75" x14ac:dyDescent="0.3">
      <c r="A30" s="52"/>
      <c r="B30" s="47"/>
      <c r="C30" s="67"/>
      <c r="D30" s="67"/>
      <c r="E30" s="67"/>
      <c r="F30" s="178"/>
      <c r="G30" s="151"/>
      <c r="H30" s="147"/>
      <c r="I30" s="67"/>
      <c r="J30" s="67"/>
      <c r="K30" s="67"/>
      <c r="L30" s="68"/>
      <c r="M30" s="68"/>
      <c r="N30" s="68"/>
      <c r="O30" s="166"/>
      <c r="P30" s="151"/>
      <c r="Q30" s="147"/>
      <c r="R30" s="67"/>
      <c r="S30" s="68"/>
      <c r="T30" s="166"/>
      <c r="U30" s="151"/>
      <c r="V30" s="147"/>
      <c r="W30" s="67"/>
      <c r="X30" s="68"/>
      <c r="Y30" s="69"/>
      <c r="Z30" s="166"/>
      <c r="AA30" s="179"/>
      <c r="AB30" s="179"/>
      <c r="AC30" s="166"/>
      <c r="AD30" s="179"/>
      <c r="AE30" s="70"/>
      <c r="AF30" s="68"/>
      <c r="AG30" s="69"/>
      <c r="AH30" s="69"/>
      <c r="AI30" s="70"/>
      <c r="AJ30" s="166"/>
      <c r="AK30" s="179"/>
      <c r="AL30" s="147"/>
      <c r="AM30" s="147"/>
      <c r="AN30" s="70"/>
      <c r="AO30" s="166"/>
      <c r="AP30" s="67"/>
      <c r="AQ30" s="68"/>
      <c r="AR30" s="69"/>
      <c r="AS30" s="166"/>
      <c r="AT30" s="70"/>
    </row>
    <row r="31" spans="1:48" x14ac:dyDescent="0.25">
      <c r="A31" s="39" t="s">
        <v>32</v>
      </c>
      <c r="B31" s="40"/>
      <c r="C31" s="42">
        <v>2016</v>
      </c>
      <c r="D31" s="42"/>
      <c r="E31" s="42"/>
      <c r="F31" s="42"/>
      <c r="G31" s="42"/>
      <c r="H31" s="42"/>
      <c r="I31" s="42">
        <v>2017</v>
      </c>
      <c r="J31" s="42"/>
      <c r="K31" s="42"/>
      <c r="L31" s="276">
        <v>2017</v>
      </c>
      <c r="M31" s="276"/>
      <c r="N31" s="276"/>
      <c r="O31" s="42"/>
      <c r="P31" s="42"/>
      <c r="Q31" s="42"/>
      <c r="R31" s="41">
        <v>2018</v>
      </c>
      <c r="S31" s="41">
        <v>2018</v>
      </c>
      <c r="T31" s="42"/>
      <c r="U31" s="42"/>
      <c r="V31" s="42"/>
      <c r="W31" s="41">
        <v>2019</v>
      </c>
      <c r="X31" s="41">
        <v>2019</v>
      </c>
      <c r="Y31" s="42"/>
      <c r="Z31" s="42"/>
      <c r="AA31" s="42"/>
      <c r="AB31" s="42"/>
      <c r="AC31" s="42"/>
      <c r="AD31" s="42"/>
      <c r="AE31" s="41">
        <v>2020</v>
      </c>
      <c r="AF31" s="41">
        <v>2020</v>
      </c>
      <c r="AG31" s="41"/>
      <c r="AH31" s="41"/>
      <c r="AI31" s="154"/>
      <c r="AJ31" s="42"/>
      <c r="AK31" s="244"/>
      <c r="AL31" s="42"/>
      <c r="AM31" s="42"/>
      <c r="AN31" s="154"/>
      <c r="AO31" s="244"/>
      <c r="AP31" s="41"/>
      <c r="AQ31" s="41"/>
      <c r="AR31" s="41"/>
      <c r="AS31" s="42"/>
      <c r="AT31" s="155"/>
    </row>
    <row r="32" spans="1:48" ht="18.75" x14ac:dyDescent="0.3">
      <c r="A32" s="45" t="s">
        <v>21</v>
      </c>
      <c r="B32" s="45"/>
      <c r="C32" s="48">
        <f>D32+E32</f>
        <v>41375</v>
      </c>
      <c r="D32" s="180">
        <v>41375</v>
      </c>
      <c r="E32" s="180">
        <v>0</v>
      </c>
      <c r="F32" s="158">
        <v>16416.128132960774</v>
      </c>
      <c r="G32" s="51"/>
      <c r="H32" s="51"/>
      <c r="I32" s="48">
        <f>J32+K32</f>
        <v>41375</v>
      </c>
      <c r="J32" s="180">
        <v>41375</v>
      </c>
      <c r="K32" s="180">
        <v>0</v>
      </c>
      <c r="L32" s="83">
        <f>M32+N32</f>
        <v>41600</v>
      </c>
      <c r="M32" s="49">
        <v>41600</v>
      </c>
      <c r="N32" s="49">
        <v>0</v>
      </c>
      <c r="O32" s="181">
        <v>25964.408486793542</v>
      </c>
      <c r="P32" s="51"/>
      <c r="Q32" s="51"/>
      <c r="R32" s="25">
        <v>41375</v>
      </c>
      <c r="S32" s="26">
        <v>41375</v>
      </c>
      <c r="T32" s="181">
        <v>20072.362499999999</v>
      </c>
      <c r="U32" s="51"/>
      <c r="V32" s="51"/>
      <c r="W32" s="25">
        <f>SUM(X32:X32)</f>
        <v>0</v>
      </c>
      <c r="X32" s="26">
        <v>0</v>
      </c>
      <c r="Y32" s="46">
        <v>0</v>
      </c>
      <c r="Z32" s="181">
        <v>0</v>
      </c>
      <c r="AA32" s="147"/>
      <c r="AB32" s="28">
        <f t="shared" ref="AB32:AB36" si="19">C32+I32+R32+W32</f>
        <v>124125</v>
      </c>
      <c r="AC32" s="149">
        <f t="shared" ref="AC32:AC36" si="20">F32+O32+T32+Z32</f>
        <v>62452.899119754322</v>
      </c>
      <c r="AD32" s="147"/>
      <c r="AE32" s="28">
        <f>SUM(AF32:AF32)</f>
        <v>0</v>
      </c>
      <c r="AF32" s="26">
        <v>0</v>
      </c>
      <c r="AG32" s="46">
        <v>0</v>
      </c>
      <c r="AH32" s="27">
        <v>0</v>
      </c>
      <c r="AI32" s="150">
        <v>0</v>
      </c>
      <c r="AJ32" s="149">
        <v>0</v>
      </c>
      <c r="AK32" s="147"/>
      <c r="AL32" s="28"/>
      <c r="AM32" s="29">
        <f t="shared" ref="AM32:AM36" si="21">IFERROR(AJ32/AI32,0)</f>
        <v>0</v>
      </c>
      <c r="AN32" s="150">
        <f t="shared" ref="AN32:AN36" si="22">AB32+AE32</f>
        <v>124125</v>
      </c>
      <c r="AO32" s="149">
        <f t="shared" ref="AO32:AO36" si="23">AC32+AJ32</f>
        <v>62452.899119754322</v>
      </c>
      <c r="AP32" s="25">
        <f t="shared" ref="AP32:AP38" si="24">+C32+I32+R32+W32+AE32</f>
        <v>124125</v>
      </c>
      <c r="AQ32" s="26">
        <f t="shared" ref="AQ32:AQ38" si="25">+F32+O32+S32+X32+AF32</f>
        <v>83755.536619754319</v>
      </c>
      <c r="AR32" s="46">
        <f>F32+O32+T32+Z32+AI32</f>
        <v>62452.899119754322</v>
      </c>
      <c r="AS32" s="149">
        <f t="shared" ref="AS32:AS37" si="26">F32+O32+T32+Z32+AJ32</f>
        <v>62452.899119754322</v>
      </c>
      <c r="AT32" s="28"/>
    </row>
    <row r="33" spans="1:48" ht="18.75" x14ac:dyDescent="0.3">
      <c r="A33" s="45" t="s">
        <v>23</v>
      </c>
      <c r="B33" s="45"/>
      <c r="C33" s="48">
        <f>D33+E33</f>
        <v>47482.011070110704</v>
      </c>
      <c r="D33" s="180">
        <v>47482.011070110704</v>
      </c>
      <c r="E33" s="180">
        <v>0</v>
      </c>
      <c r="F33" s="158">
        <v>31275.412032517743</v>
      </c>
      <c r="G33" s="51"/>
      <c r="H33" s="51"/>
      <c r="I33" s="48">
        <f>J33+K33</f>
        <v>47482.011070110704</v>
      </c>
      <c r="J33" s="180">
        <v>47482.011070110704</v>
      </c>
      <c r="K33" s="180">
        <v>0</v>
      </c>
      <c r="L33" s="83">
        <f>M33+N33</f>
        <v>54806.349206349209</v>
      </c>
      <c r="M33" s="49">
        <v>54806.349206349209</v>
      </c>
      <c r="N33" s="49">
        <v>0</v>
      </c>
      <c r="O33" s="181">
        <v>76755.881513206463</v>
      </c>
      <c r="P33" s="51"/>
      <c r="Q33" s="51"/>
      <c r="R33" s="25">
        <v>47482.011070110704</v>
      </c>
      <c r="S33" s="26">
        <v>47482.011070110704</v>
      </c>
      <c r="T33" s="181">
        <v>23035.07283210332</v>
      </c>
      <c r="U33" s="51"/>
      <c r="V33" s="51"/>
      <c r="W33" s="25">
        <f>SUM(X33:X33)</f>
        <v>0</v>
      </c>
      <c r="X33" s="26">
        <v>0</v>
      </c>
      <c r="Y33" s="46">
        <v>0</v>
      </c>
      <c r="Z33" s="181">
        <v>0</v>
      </c>
      <c r="AA33" s="147"/>
      <c r="AB33" s="28">
        <f t="shared" si="19"/>
        <v>142446.0332103321</v>
      </c>
      <c r="AC33" s="149">
        <f t="shared" si="20"/>
        <v>131066.36637782754</v>
      </c>
      <c r="AD33" s="147"/>
      <c r="AE33" s="28">
        <f>SUM(AF33:AF33)</f>
        <v>0</v>
      </c>
      <c r="AF33" s="26">
        <v>0</v>
      </c>
      <c r="AG33" s="46">
        <v>0</v>
      </c>
      <c r="AH33" s="27">
        <v>0</v>
      </c>
      <c r="AI33" s="150">
        <v>0</v>
      </c>
      <c r="AJ33" s="149">
        <v>0</v>
      </c>
      <c r="AK33" s="147"/>
      <c r="AL33" s="28"/>
      <c r="AM33" s="29">
        <f t="shared" si="21"/>
        <v>0</v>
      </c>
      <c r="AN33" s="150">
        <f t="shared" si="22"/>
        <v>142446.0332103321</v>
      </c>
      <c r="AO33" s="149">
        <f t="shared" si="23"/>
        <v>131066.36637782754</v>
      </c>
      <c r="AP33" s="25">
        <f t="shared" si="24"/>
        <v>142446.0332103321</v>
      </c>
      <c r="AQ33" s="26">
        <f t="shared" si="25"/>
        <v>155513.3046158349</v>
      </c>
      <c r="AR33" s="46">
        <f>F33+O33+T33+Z33+AI33</f>
        <v>131066.36637782754</v>
      </c>
      <c r="AS33" s="149">
        <f t="shared" si="26"/>
        <v>131066.36637782754</v>
      </c>
      <c r="AT33" s="28"/>
    </row>
    <row r="34" spans="1:48" ht="18.75" x14ac:dyDescent="0.3">
      <c r="A34" s="45" t="s">
        <v>24</v>
      </c>
      <c r="B34" s="45"/>
      <c r="C34" s="48">
        <f>D34+E34</f>
        <v>41375</v>
      </c>
      <c r="D34" s="180">
        <v>41375</v>
      </c>
      <c r="E34" s="180">
        <v>0</v>
      </c>
      <c r="F34" s="158">
        <v>26749.761163006766</v>
      </c>
      <c r="G34" s="51"/>
      <c r="H34" s="51"/>
      <c r="I34" s="48">
        <f>J34+K34</f>
        <v>41375</v>
      </c>
      <c r="J34" s="180">
        <v>41375</v>
      </c>
      <c r="K34" s="180">
        <v>0</v>
      </c>
      <c r="L34" s="83">
        <f>M34+N34</f>
        <v>41600</v>
      </c>
      <c r="M34" s="49">
        <v>41600</v>
      </c>
      <c r="N34" s="49">
        <v>0</v>
      </c>
      <c r="O34" s="181">
        <v>0</v>
      </c>
      <c r="P34" s="51"/>
      <c r="Q34" s="51"/>
      <c r="R34" s="25">
        <v>41375</v>
      </c>
      <c r="S34" s="26">
        <v>41375</v>
      </c>
      <c r="T34" s="181">
        <v>20072.362499999999</v>
      </c>
      <c r="U34" s="51"/>
      <c r="V34" s="51"/>
      <c r="W34" s="25">
        <f>SUM(X34:X34)</f>
        <v>0</v>
      </c>
      <c r="X34" s="26">
        <v>0</v>
      </c>
      <c r="Y34" s="46">
        <v>0</v>
      </c>
      <c r="Z34" s="181">
        <v>0</v>
      </c>
      <c r="AA34" s="147"/>
      <c r="AB34" s="28">
        <f t="shared" si="19"/>
        <v>124125</v>
      </c>
      <c r="AC34" s="149">
        <f t="shared" si="20"/>
        <v>46822.123663006765</v>
      </c>
      <c r="AD34" s="147"/>
      <c r="AE34" s="28">
        <f>SUM(AF34:AF34)</f>
        <v>0</v>
      </c>
      <c r="AF34" s="26">
        <v>0</v>
      </c>
      <c r="AG34" s="46">
        <v>0</v>
      </c>
      <c r="AH34" s="27">
        <v>0</v>
      </c>
      <c r="AI34" s="150">
        <v>0</v>
      </c>
      <c r="AJ34" s="149">
        <v>0</v>
      </c>
      <c r="AK34" s="147"/>
      <c r="AL34" s="28"/>
      <c r="AM34" s="29">
        <f t="shared" si="21"/>
        <v>0</v>
      </c>
      <c r="AN34" s="150">
        <f t="shared" si="22"/>
        <v>124125</v>
      </c>
      <c r="AO34" s="149">
        <f t="shared" si="23"/>
        <v>46822.123663006765</v>
      </c>
      <c r="AP34" s="25">
        <f t="shared" si="24"/>
        <v>124125</v>
      </c>
      <c r="AQ34" s="26">
        <f t="shared" si="25"/>
        <v>68124.761163006769</v>
      </c>
      <c r="AR34" s="46">
        <f>F34+O34+T34+Z34+AI34</f>
        <v>46822.123663006765</v>
      </c>
      <c r="AS34" s="149">
        <f t="shared" si="26"/>
        <v>46822.123663006765</v>
      </c>
      <c r="AT34" s="28"/>
    </row>
    <row r="35" spans="1:48" ht="18.75" x14ac:dyDescent="0.3">
      <c r="A35" s="45" t="s">
        <v>31</v>
      </c>
      <c r="B35" s="45"/>
      <c r="C35" s="48">
        <f>D35+E35</f>
        <v>35267.988929889296</v>
      </c>
      <c r="D35" s="180">
        <v>35267.988929889296</v>
      </c>
      <c r="E35" s="180">
        <v>0</v>
      </c>
      <c r="F35" s="158">
        <v>72975.961409208074</v>
      </c>
      <c r="G35" s="51"/>
      <c r="H35" s="51"/>
      <c r="I35" s="48">
        <f>J35+K35</f>
        <v>35267.988929889296</v>
      </c>
      <c r="J35" s="180">
        <v>35267.988929889296</v>
      </c>
      <c r="K35" s="180">
        <v>0</v>
      </c>
      <c r="L35" s="83">
        <f>M35+N35</f>
        <v>28393.650793650795</v>
      </c>
      <c r="M35" s="49">
        <v>28393.650793650795</v>
      </c>
      <c r="N35" s="49">
        <v>0</v>
      </c>
      <c r="O35" s="181">
        <v>0</v>
      </c>
      <c r="P35" s="51"/>
      <c r="Q35" s="51"/>
      <c r="R35" s="25">
        <v>35267.988929889296</v>
      </c>
      <c r="S35" s="26">
        <v>35267.988929889296</v>
      </c>
      <c r="T35" s="181">
        <v>17109.652167896675</v>
      </c>
      <c r="U35" s="51"/>
      <c r="V35" s="51"/>
      <c r="W35" s="25">
        <f>SUM(X35:X35)</f>
        <v>0</v>
      </c>
      <c r="X35" s="26">
        <v>0</v>
      </c>
      <c r="Y35" s="46">
        <v>0</v>
      </c>
      <c r="Z35" s="181">
        <v>0</v>
      </c>
      <c r="AA35" s="147"/>
      <c r="AB35" s="28">
        <f t="shared" si="19"/>
        <v>105803.96678966789</v>
      </c>
      <c r="AC35" s="149">
        <f t="shared" si="20"/>
        <v>90085.613577104756</v>
      </c>
      <c r="AD35" s="147"/>
      <c r="AE35" s="28">
        <f>SUM(AF35:AF35)</f>
        <v>0</v>
      </c>
      <c r="AF35" s="26">
        <v>0</v>
      </c>
      <c r="AG35" s="46">
        <v>0</v>
      </c>
      <c r="AH35" s="27">
        <v>0</v>
      </c>
      <c r="AI35" s="150">
        <v>0</v>
      </c>
      <c r="AJ35" s="149">
        <v>0</v>
      </c>
      <c r="AK35" s="147"/>
      <c r="AL35" s="28"/>
      <c r="AM35" s="29">
        <f t="shared" si="21"/>
        <v>0</v>
      </c>
      <c r="AN35" s="150">
        <f t="shared" si="22"/>
        <v>105803.96678966789</v>
      </c>
      <c r="AO35" s="149">
        <f t="shared" si="23"/>
        <v>90085.613577104756</v>
      </c>
      <c r="AP35" s="25">
        <f t="shared" si="24"/>
        <v>105803.96678966789</v>
      </c>
      <c r="AQ35" s="26">
        <f t="shared" si="25"/>
        <v>108243.95033909737</v>
      </c>
      <c r="AR35" s="46">
        <f>F35+O35+T35+Z35+AI35</f>
        <v>90085.613577104756</v>
      </c>
      <c r="AS35" s="149">
        <f t="shared" si="26"/>
        <v>90085.613577104756</v>
      </c>
      <c r="AT35" s="28"/>
    </row>
    <row r="36" spans="1:48" ht="18.75" x14ac:dyDescent="0.3">
      <c r="A36" s="47" t="s">
        <v>26</v>
      </c>
      <c r="B36" s="47"/>
      <c r="C36" s="48">
        <f>D36+E36</f>
        <v>9460</v>
      </c>
      <c r="D36" s="180">
        <v>9460</v>
      </c>
      <c r="E36" s="182"/>
      <c r="F36" s="148">
        <v>9394</v>
      </c>
      <c r="G36" s="160"/>
      <c r="H36" s="160"/>
      <c r="I36" s="48">
        <f>J36+K36</f>
        <v>9460</v>
      </c>
      <c r="J36" s="180">
        <v>9460</v>
      </c>
      <c r="K36" s="182"/>
      <c r="L36" s="83">
        <f>M36+N36</f>
        <v>9460</v>
      </c>
      <c r="M36" s="49">
        <v>9460</v>
      </c>
      <c r="N36" s="183"/>
      <c r="O36" s="161">
        <v>16300</v>
      </c>
      <c r="P36" s="160"/>
      <c r="Q36" s="160"/>
      <c r="R36" s="25">
        <v>9460</v>
      </c>
      <c r="S36" s="26">
        <v>9460</v>
      </c>
      <c r="T36" s="161">
        <v>5550</v>
      </c>
      <c r="U36" s="160"/>
      <c r="V36" s="160"/>
      <c r="W36" s="25">
        <f>SUM(X36:X36)</f>
        <v>0</v>
      </c>
      <c r="X36" s="26">
        <v>0</v>
      </c>
      <c r="Y36" s="46">
        <v>0</v>
      </c>
      <c r="Z36" s="161">
        <v>0</v>
      </c>
      <c r="AA36" s="147"/>
      <c r="AB36" s="28">
        <f t="shared" si="19"/>
        <v>28380</v>
      </c>
      <c r="AC36" s="149">
        <f t="shared" si="20"/>
        <v>31244</v>
      </c>
      <c r="AD36" s="147"/>
      <c r="AE36" s="28">
        <f>SUM(AF36:AF36)</f>
        <v>0</v>
      </c>
      <c r="AF36" s="26">
        <v>0</v>
      </c>
      <c r="AG36" s="46">
        <v>0</v>
      </c>
      <c r="AH36" s="27">
        <v>0</v>
      </c>
      <c r="AI36" s="150">
        <v>0</v>
      </c>
      <c r="AJ36" s="149">
        <v>0</v>
      </c>
      <c r="AK36" s="147"/>
      <c r="AL36" s="28"/>
      <c r="AM36" s="29">
        <f t="shared" si="21"/>
        <v>0</v>
      </c>
      <c r="AN36" s="150">
        <f t="shared" si="22"/>
        <v>28380</v>
      </c>
      <c r="AO36" s="149">
        <f t="shared" si="23"/>
        <v>31244</v>
      </c>
      <c r="AP36" s="25">
        <f t="shared" si="24"/>
        <v>28380</v>
      </c>
      <c r="AQ36" s="26">
        <f t="shared" si="25"/>
        <v>35154</v>
      </c>
      <c r="AR36" s="46">
        <f>F36+O36+T36+Z36+AI36</f>
        <v>31244</v>
      </c>
      <c r="AS36" s="149">
        <f t="shared" si="26"/>
        <v>31244</v>
      </c>
      <c r="AT36" s="28"/>
    </row>
    <row r="37" spans="1:48" x14ac:dyDescent="0.25">
      <c r="A37" s="47"/>
      <c r="B37" s="47"/>
      <c r="C37" s="48"/>
      <c r="D37" s="180"/>
      <c r="E37" s="182"/>
      <c r="F37" s="148"/>
      <c r="G37" s="160"/>
      <c r="H37" s="160"/>
      <c r="I37" s="48"/>
      <c r="J37" s="180"/>
      <c r="K37" s="182"/>
      <c r="L37" s="83"/>
      <c r="M37" s="49"/>
      <c r="N37" s="183"/>
      <c r="O37" s="161"/>
      <c r="P37" s="160"/>
      <c r="Q37" s="160"/>
      <c r="R37" s="48"/>
      <c r="S37" s="49"/>
      <c r="T37" s="161"/>
      <c r="U37" s="160"/>
      <c r="V37" s="160"/>
      <c r="W37" s="48"/>
      <c r="X37" s="49"/>
      <c r="Y37" s="50"/>
      <c r="Z37" s="161"/>
      <c r="AA37" s="51"/>
      <c r="AB37" s="51"/>
      <c r="AC37" s="161"/>
      <c r="AD37" s="51"/>
      <c r="AE37" s="90"/>
      <c r="AF37" s="49"/>
      <c r="AG37" s="50"/>
      <c r="AH37" s="50"/>
      <c r="AI37" s="51"/>
      <c r="AJ37" s="161"/>
      <c r="AK37" s="51"/>
      <c r="AL37" s="51"/>
      <c r="AM37" s="29"/>
      <c r="AN37" s="51"/>
      <c r="AO37" s="161"/>
      <c r="AP37" s="48">
        <f t="shared" si="24"/>
        <v>0</v>
      </c>
      <c r="AQ37" s="49">
        <f t="shared" si="25"/>
        <v>0</v>
      </c>
      <c r="AR37" s="46">
        <f>F37+O37+T37+Z37+AH37</f>
        <v>0</v>
      </c>
      <c r="AS37" s="149">
        <f t="shared" si="26"/>
        <v>0</v>
      </c>
      <c r="AT37" s="51"/>
    </row>
    <row r="38" spans="1:48" ht="18.75" x14ac:dyDescent="0.3">
      <c r="A38" s="52" t="s">
        <v>27</v>
      </c>
      <c r="B38" s="52"/>
      <c r="C38" s="54">
        <f>D38+E38</f>
        <v>174960</v>
      </c>
      <c r="D38" s="54">
        <f>SUM(D32:D36)</f>
        <v>174960</v>
      </c>
      <c r="E38" s="54">
        <f>SUM(E32:E36)</f>
        <v>0</v>
      </c>
      <c r="F38" s="164">
        <f>SUM(F32:F36)</f>
        <v>156811.26273769335</v>
      </c>
      <c r="G38" s="151">
        <f>+C38-F38</f>
        <v>18148.737262306648</v>
      </c>
      <c r="H38" s="162"/>
      <c r="I38" s="54">
        <f>J38+K38</f>
        <v>174960</v>
      </c>
      <c r="J38" s="54">
        <f>SUM(J32:J36)</f>
        <v>174960</v>
      </c>
      <c r="K38" s="54">
        <f>SUM(K32:K36)</f>
        <v>0</v>
      </c>
      <c r="L38" s="55">
        <f>M38+N38</f>
        <v>175860</v>
      </c>
      <c r="M38" s="55">
        <f>SUM(M32:M36)</f>
        <v>175860</v>
      </c>
      <c r="N38" s="55">
        <f>SUM(N32:N36)</f>
        <v>0</v>
      </c>
      <c r="O38" s="184">
        <f>SUM(O32:O36)</f>
        <v>119020.29000000001</v>
      </c>
      <c r="P38" s="151">
        <f>+L38-O38</f>
        <v>56839.709999999992</v>
      </c>
      <c r="Q38" s="162"/>
      <c r="R38" s="54">
        <f>SUM(R32:R36)</f>
        <v>174960</v>
      </c>
      <c r="S38" s="55">
        <f>SUM(S32:S36)</f>
        <v>174960</v>
      </c>
      <c r="T38" s="166">
        <f>SUM(T32:T36)</f>
        <v>85839.449999999983</v>
      </c>
      <c r="U38" s="151">
        <f>+S38-T38</f>
        <v>89120.550000000017</v>
      </c>
      <c r="V38" s="162"/>
      <c r="W38" s="54">
        <f>SUM(W32:W37)</f>
        <v>0</v>
      </c>
      <c r="X38" s="55">
        <f>SUM(X32:X36)</f>
        <v>0</v>
      </c>
      <c r="Y38" s="56">
        <f>SUM(Y32:Y36)</f>
        <v>0</v>
      </c>
      <c r="Z38" s="166">
        <v>0</v>
      </c>
      <c r="AA38" s="162"/>
      <c r="AB38" s="163">
        <f>SUM(AB32:AB36)</f>
        <v>524880</v>
      </c>
      <c r="AC38" s="166">
        <f>SUM(AC32:AC36)</f>
        <v>361671.00273769337</v>
      </c>
      <c r="AD38" s="162"/>
      <c r="AE38" s="168">
        <f>SUM(AE32:AE37)</f>
        <v>0</v>
      </c>
      <c r="AF38" s="55">
        <f>SUM(AF32:AF36)</f>
        <v>0</v>
      </c>
      <c r="AG38" s="56">
        <f>SUM(AG32:AG36)</f>
        <v>0</v>
      </c>
      <c r="AH38" s="56">
        <f>SUM(AH32:AH36)</f>
        <v>0</v>
      </c>
      <c r="AI38" s="168">
        <f>SUM(AI32:AI36)</f>
        <v>0</v>
      </c>
      <c r="AJ38" s="166">
        <v>0</v>
      </c>
      <c r="AK38" s="162"/>
      <c r="AL38" s="34">
        <f>AI38-AJ38</f>
        <v>0</v>
      </c>
      <c r="AM38" s="35">
        <f>IFERROR(AJ38/AI38,0)</f>
        <v>0</v>
      </c>
      <c r="AN38" s="168">
        <f>SUM(AN32:AN36)</f>
        <v>524880</v>
      </c>
      <c r="AO38" s="166">
        <f>SUM(AO32:AO36)</f>
        <v>361671.00273769337</v>
      </c>
      <c r="AP38" s="54">
        <f t="shared" si="24"/>
        <v>524880</v>
      </c>
      <c r="AQ38" s="55">
        <f t="shared" si="25"/>
        <v>450791.55273769336</v>
      </c>
      <c r="AR38" s="56">
        <f>SUM(AR32:AR37)</f>
        <v>361671.00273769337</v>
      </c>
      <c r="AS38" s="164">
        <f>SUM(AS32:AS36)</f>
        <v>361671.00273769337</v>
      </c>
      <c r="AT38" s="34">
        <f>AR38-AS38</f>
        <v>0</v>
      </c>
      <c r="AV38" s="86"/>
    </row>
    <row r="39" spans="1:48" ht="18.75" x14ac:dyDescent="0.3">
      <c r="A39" s="74"/>
      <c r="B39" s="75"/>
      <c r="C39" s="76"/>
      <c r="D39" s="76"/>
      <c r="E39" s="76"/>
      <c r="F39" s="171"/>
      <c r="G39" s="74"/>
      <c r="H39" s="74"/>
      <c r="I39" s="76"/>
      <c r="J39" s="76"/>
      <c r="K39" s="76"/>
      <c r="L39" s="77"/>
      <c r="M39" s="77"/>
      <c r="N39" s="77"/>
      <c r="O39" s="185"/>
      <c r="P39" s="74"/>
      <c r="Q39" s="74"/>
      <c r="R39" s="76"/>
      <c r="S39" s="77"/>
      <c r="T39" s="185"/>
      <c r="U39" s="74"/>
      <c r="V39" s="74"/>
      <c r="W39" s="76"/>
      <c r="X39" s="77"/>
      <c r="Y39" s="78"/>
      <c r="Z39" s="185"/>
      <c r="AA39" s="74"/>
      <c r="AB39" s="74"/>
      <c r="AC39" s="185"/>
      <c r="AD39" s="74"/>
      <c r="AE39" s="79"/>
      <c r="AF39" s="77"/>
      <c r="AG39" s="78"/>
      <c r="AH39" s="78"/>
      <c r="AI39" s="79"/>
      <c r="AJ39" s="185"/>
      <c r="AK39" s="74"/>
      <c r="AL39" s="74"/>
      <c r="AM39" s="74"/>
      <c r="AN39" s="79"/>
      <c r="AO39" s="185"/>
      <c r="AP39" s="76"/>
      <c r="AQ39" s="77"/>
      <c r="AR39" s="78"/>
      <c r="AS39" s="185"/>
      <c r="AT39" s="79"/>
    </row>
    <row r="40" spans="1:48" ht="18" customHeight="1" x14ac:dyDescent="0.25">
      <c r="A40" s="39" t="s">
        <v>34</v>
      </c>
      <c r="B40" s="40"/>
      <c r="C40" s="42">
        <v>2016</v>
      </c>
      <c r="D40" s="42"/>
      <c r="E40" s="42"/>
      <c r="F40" s="42"/>
      <c r="G40" s="42"/>
      <c r="H40" s="42"/>
      <c r="I40" s="42">
        <v>2017</v>
      </c>
      <c r="J40" s="42"/>
      <c r="K40" s="42"/>
      <c r="L40" s="276">
        <v>2017</v>
      </c>
      <c r="M40" s="276"/>
      <c r="N40" s="276"/>
      <c r="O40" s="42"/>
      <c r="P40" s="42"/>
      <c r="Q40" s="42"/>
      <c r="R40" s="41">
        <v>2018</v>
      </c>
      <c r="S40" s="41">
        <v>2018</v>
      </c>
      <c r="T40" s="42"/>
      <c r="U40" s="42"/>
      <c r="V40" s="42"/>
      <c r="W40" s="41">
        <v>2019</v>
      </c>
      <c r="X40" s="41">
        <v>2019</v>
      </c>
      <c r="Y40" s="42"/>
      <c r="Z40" s="42"/>
      <c r="AA40" s="42"/>
      <c r="AB40" s="42"/>
      <c r="AC40" s="42"/>
      <c r="AD40" s="42"/>
      <c r="AE40" s="41">
        <v>2020</v>
      </c>
      <c r="AF40" s="41">
        <v>2020</v>
      </c>
      <c r="AG40" s="41"/>
      <c r="AH40" s="41"/>
      <c r="AI40" s="154"/>
      <c r="AJ40" s="42"/>
      <c r="AK40" s="244"/>
      <c r="AL40" s="42"/>
      <c r="AM40" s="42"/>
      <c r="AN40" s="154"/>
      <c r="AO40" s="244"/>
      <c r="AP40" s="41"/>
      <c r="AQ40" s="41"/>
      <c r="AR40" s="41"/>
      <c r="AS40" s="42"/>
      <c r="AT40" s="155"/>
    </row>
    <row r="41" spans="1:48" ht="18" customHeight="1" x14ac:dyDescent="0.3">
      <c r="A41" s="45" t="s">
        <v>21</v>
      </c>
      <c r="B41" s="45"/>
      <c r="C41" s="48">
        <f>D41+E41</f>
        <v>182722.95925297114</v>
      </c>
      <c r="D41" s="48">
        <v>103165.95925297114</v>
      </c>
      <c r="E41" s="87">
        <v>79557</v>
      </c>
      <c r="F41" s="158">
        <v>203396.74365229433</v>
      </c>
      <c r="G41" s="157"/>
      <c r="H41" s="157"/>
      <c r="I41" s="48">
        <f>J41+K41</f>
        <v>182722.95925297114</v>
      </c>
      <c r="J41" s="48">
        <v>103165.95925297114</v>
      </c>
      <c r="K41" s="87">
        <v>79557</v>
      </c>
      <c r="L41" s="83">
        <f>M41+N41</f>
        <v>223931.23567015067</v>
      </c>
      <c r="M41" s="83">
        <v>139416.23567015067</v>
      </c>
      <c r="N41" s="186">
        <v>84515</v>
      </c>
      <c r="O41" s="159">
        <v>181590.92460887291</v>
      </c>
      <c r="P41" s="157"/>
      <c r="Q41" s="157"/>
      <c r="R41" s="25">
        <v>182722.95925297114</v>
      </c>
      <c r="S41" s="26">
        <v>101868.607913057</v>
      </c>
      <c r="T41" s="159">
        <v>63145.594456137034</v>
      </c>
      <c r="U41" s="157"/>
      <c r="V41" s="157"/>
      <c r="W41" s="25">
        <v>182722.95925297114</v>
      </c>
      <c r="X41" s="26">
        <v>170391.62425297115</v>
      </c>
      <c r="Y41" s="46">
        <v>166104.07997746739</v>
      </c>
      <c r="Z41" s="159">
        <v>53293.790614062636</v>
      </c>
      <c r="AA41" s="147"/>
      <c r="AB41" s="28">
        <f t="shared" ref="AB41:AB45" si="27">C41+I41+R41+W41</f>
        <v>730891.83701188455</v>
      </c>
      <c r="AC41" s="149">
        <f t="shared" ref="AC41:AC45" si="28">F41+O41+T41+Z41</f>
        <v>501427.05333136691</v>
      </c>
      <c r="AD41" s="147"/>
      <c r="AE41" s="28">
        <v>182721.95925297114</v>
      </c>
      <c r="AF41" s="26">
        <v>170390.77925297112</v>
      </c>
      <c r="AG41" s="46" t="e">
        <f>#REF!</f>
        <v>#REF!</v>
      </c>
      <c r="AH41" s="27">
        <v>79195.395360029535</v>
      </c>
      <c r="AI41" s="150">
        <v>64621.155747836834</v>
      </c>
      <c r="AJ41" s="149">
        <v>70211.879818887159</v>
      </c>
      <c r="AK41" s="147"/>
      <c r="AL41" s="28"/>
      <c r="AM41" s="29">
        <f t="shared" ref="AM41:AM45" si="29">IFERROR(AJ41/AI41,0)</f>
        <v>1.0865153834893686</v>
      </c>
      <c r="AN41" s="150">
        <f t="shared" ref="AN41:AN45" si="30">AB41+AE41</f>
        <v>913613.79626485566</v>
      </c>
      <c r="AO41" s="149">
        <f t="shared" ref="AO41:AO45" si="31">AC41+AJ41</f>
        <v>571638.93315025407</v>
      </c>
      <c r="AP41" s="25">
        <f t="shared" ref="AP41:AP47" si="32">+C41+I41+R41+W41+AE41</f>
        <v>913613.79626485566</v>
      </c>
      <c r="AQ41" s="26">
        <f t="shared" ref="AQ41:AQ47" si="33">+F41+O41+S41+X41+AF41</f>
        <v>827638.67968016653</v>
      </c>
      <c r="AR41" s="46">
        <f>F41+O41+T41+Z41+AI41</f>
        <v>566048.20907920378</v>
      </c>
      <c r="AS41" s="149">
        <f t="shared" ref="AS41:AS46" si="34">F41+O41+T41+Z41+AJ41</f>
        <v>571638.93315025407</v>
      </c>
      <c r="AT41" s="28"/>
    </row>
    <row r="42" spans="1:48" ht="18.75" x14ac:dyDescent="0.3">
      <c r="A42" s="45" t="s">
        <v>23</v>
      </c>
      <c r="B42" s="45"/>
      <c r="C42" s="48">
        <f>D42+E42</f>
        <v>150022.26994906622</v>
      </c>
      <c r="D42" s="48">
        <v>84619.26994906622</v>
      </c>
      <c r="E42" s="87">
        <v>65403</v>
      </c>
      <c r="F42" s="158">
        <v>124757.59465312364</v>
      </c>
      <c r="G42" s="157"/>
      <c r="H42" s="157"/>
      <c r="I42" s="48">
        <f>J42+K42</f>
        <v>150022.26994906622</v>
      </c>
      <c r="J42" s="48">
        <v>84619.26994906622</v>
      </c>
      <c r="K42" s="87">
        <v>65403</v>
      </c>
      <c r="L42" s="83">
        <f>M42+N42</f>
        <v>160288.64539231354</v>
      </c>
      <c r="M42" s="83">
        <v>100214.64539231354</v>
      </c>
      <c r="N42" s="186">
        <v>60074</v>
      </c>
      <c r="O42" s="159">
        <v>105388.73536555891</v>
      </c>
      <c r="P42" s="157"/>
      <c r="Q42" s="157"/>
      <c r="R42" s="25">
        <v>150022.26994906622</v>
      </c>
      <c r="S42" s="26">
        <v>103452.12976061994</v>
      </c>
      <c r="T42" s="159">
        <v>113173.28089602891</v>
      </c>
      <c r="U42" s="157"/>
      <c r="V42" s="157"/>
      <c r="W42" s="25">
        <v>150022.26994906622</v>
      </c>
      <c r="X42" s="26">
        <v>139884.80494906622</v>
      </c>
      <c r="Y42" s="46">
        <v>187239.46504838509</v>
      </c>
      <c r="Z42" s="159">
        <v>63980.821304840181</v>
      </c>
      <c r="AA42" s="147"/>
      <c r="AB42" s="28">
        <f t="shared" si="27"/>
        <v>600089.07979626488</v>
      </c>
      <c r="AC42" s="149">
        <f t="shared" si="28"/>
        <v>407300.43221955164</v>
      </c>
      <c r="AD42" s="147"/>
      <c r="AE42" s="28">
        <v>150022.26994906622</v>
      </c>
      <c r="AF42" s="26">
        <v>139884.80494906622</v>
      </c>
      <c r="AG42" s="46" t="e">
        <f>#REF!</f>
        <v>#REF!</v>
      </c>
      <c r="AH42" s="27">
        <v>129623.32048343537</v>
      </c>
      <c r="AI42" s="150">
        <v>104283.84116192831</v>
      </c>
      <c r="AJ42" s="149">
        <v>114919.52225421234</v>
      </c>
      <c r="AK42" s="147"/>
      <c r="AL42" s="28"/>
      <c r="AM42" s="29">
        <f t="shared" si="29"/>
        <v>1.1019878149268525</v>
      </c>
      <c r="AN42" s="150">
        <f t="shared" si="30"/>
        <v>750111.3497453311</v>
      </c>
      <c r="AO42" s="149">
        <f t="shared" si="31"/>
        <v>522219.954473764</v>
      </c>
      <c r="AP42" s="25">
        <f t="shared" si="32"/>
        <v>750111.3497453311</v>
      </c>
      <c r="AQ42" s="26">
        <f t="shared" si="33"/>
        <v>613368.06967743498</v>
      </c>
      <c r="AR42" s="46">
        <f>F42+O42+T42+Z42+AI42</f>
        <v>511584.27338147996</v>
      </c>
      <c r="AS42" s="149">
        <f t="shared" si="34"/>
        <v>522219.954473764</v>
      </c>
      <c r="AT42" s="28"/>
    </row>
    <row r="43" spans="1:48" ht="18.75" x14ac:dyDescent="0.3">
      <c r="A43" s="45" t="s">
        <v>24</v>
      </c>
      <c r="B43" s="45"/>
      <c r="C43" s="48">
        <f>D43+E43</f>
        <v>101178.36162988115</v>
      </c>
      <c r="D43" s="48">
        <v>23183.361629881154</v>
      </c>
      <c r="E43" s="87">
        <v>77995</v>
      </c>
      <c r="F43" s="158">
        <v>109145.05300715307</v>
      </c>
      <c r="G43" s="157"/>
      <c r="H43" s="157"/>
      <c r="I43" s="48">
        <f>J43+K43</f>
        <v>101178.36162988115</v>
      </c>
      <c r="J43" s="48">
        <v>23183.361629881154</v>
      </c>
      <c r="K43" s="87">
        <v>77995</v>
      </c>
      <c r="L43" s="83">
        <f>M43+N43</f>
        <v>125767.11893753579</v>
      </c>
      <c r="M43" s="83">
        <v>38961.118937535786</v>
      </c>
      <c r="N43" s="186">
        <v>86806</v>
      </c>
      <c r="O43" s="159">
        <v>98587.03891753497</v>
      </c>
      <c r="P43" s="157"/>
      <c r="Q43" s="157"/>
      <c r="R43" s="25">
        <v>101178.36162988115</v>
      </c>
      <c r="S43" s="26">
        <v>80429.52228509757</v>
      </c>
      <c r="T43" s="159">
        <v>66726.456329202512</v>
      </c>
      <c r="U43" s="157"/>
      <c r="V43" s="157"/>
      <c r="W43" s="25">
        <v>101176.36162988115</v>
      </c>
      <c r="X43" s="26">
        <v>89087.446629881146</v>
      </c>
      <c r="Y43" s="46">
        <v>129524.70105678227</v>
      </c>
      <c r="Z43" s="159">
        <v>145280.91590697019</v>
      </c>
      <c r="AA43" s="147"/>
      <c r="AB43" s="28">
        <f t="shared" si="27"/>
        <v>404711.44651952462</v>
      </c>
      <c r="AC43" s="149">
        <f t="shared" si="28"/>
        <v>419739.46416086075</v>
      </c>
      <c r="AD43" s="147"/>
      <c r="AE43" s="28">
        <v>101174.36162988115</v>
      </c>
      <c r="AF43" s="26">
        <v>89085.756629881158</v>
      </c>
      <c r="AG43" s="46" t="e">
        <f>#REF!</f>
        <v>#REF!</v>
      </c>
      <c r="AH43" s="27">
        <v>131073.52187898912</v>
      </c>
      <c r="AI43" s="150">
        <v>107959.89493201484</v>
      </c>
      <c r="AJ43" s="149">
        <v>116205.2203132335</v>
      </c>
      <c r="AK43" s="147"/>
      <c r="AL43" s="28"/>
      <c r="AM43" s="29">
        <f t="shared" si="29"/>
        <v>1.0763739663363969</v>
      </c>
      <c r="AN43" s="150">
        <f t="shared" si="30"/>
        <v>505885.80814940576</v>
      </c>
      <c r="AO43" s="149">
        <f t="shared" si="31"/>
        <v>535944.68447409431</v>
      </c>
      <c r="AP43" s="25">
        <f t="shared" si="32"/>
        <v>505885.80814940576</v>
      </c>
      <c r="AQ43" s="26">
        <f t="shared" si="33"/>
        <v>466334.81746954791</v>
      </c>
      <c r="AR43" s="46">
        <f>F43+O43+T43+Z43+AI43</f>
        <v>527699.35909287562</v>
      </c>
      <c r="AS43" s="149">
        <f t="shared" si="34"/>
        <v>535944.68447409431</v>
      </c>
      <c r="AT43" s="28"/>
    </row>
    <row r="44" spans="1:48" ht="18.75" x14ac:dyDescent="0.3">
      <c r="A44" s="45" t="s">
        <v>37</v>
      </c>
      <c r="B44" s="45"/>
      <c r="C44" s="48">
        <f>D44+E44</f>
        <v>108433.4091680815</v>
      </c>
      <c r="D44" s="48">
        <v>62131.409168081496</v>
      </c>
      <c r="E44" s="87">
        <v>46302</v>
      </c>
      <c r="F44" s="158">
        <v>47386.343462603872</v>
      </c>
      <c r="G44" s="157"/>
      <c r="H44" s="157"/>
      <c r="I44" s="48">
        <f>J44+K44</f>
        <v>108433.4091680815</v>
      </c>
      <c r="J44" s="48">
        <v>62131.409168081496</v>
      </c>
      <c r="K44" s="87">
        <v>46302</v>
      </c>
      <c r="L44" s="83">
        <f>M44+N44</f>
        <v>46326</v>
      </c>
      <c r="M44" s="83">
        <v>0</v>
      </c>
      <c r="N44" s="186">
        <v>46326</v>
      </c>
      <c r="O44" s="159">
        <v>65001.621108033243</v>
      </c>
      <c r="P44" s="157"/>
      <c r="Q44" s="157"/>
      <c r="R44" s="25">
        <v>108433.4091680815</v>
      </c>
      <c r="S44" s="26">
        <v>173848.74004122548</v>
      </c>
      <c r="T44" s="159">
        <v>151179.83831863155</v>
      </c>
      <c r="U44" s="157"/>
      <c r="V44" s="157"/>
      <c r="W44" s="25">
        <v>108433.4091680815</v>
      </c>
      <c r="X44" s="26">
        <v>101256.59916808151</v>
      </c>
      <c r="Y44" s="46">
        <v>72013.927601575706</v>
      </c>
      <c r="Z44" s="159">
        <v>62132.502174127003</v>
      </c>
      <c r="AA44" s="147"/>
      <c r="AB44" s="28">
        <f t="shared" si="27"/>
        <v>433733.63667232601</v>
      </c>
      <c r="AC44" s="149">
        <f t="shared" si="28"/>
        <v>325700.30506339564</v>
      </c>
      <c r="AD44" s="147"/>
      <c r="AE44" s="28">
        <v>108433.4091680815</v>
      </c>
      <c r="AF44" s="26">
        <v>101256.59916808151</v>
      </c>
      <c r="AG44" s="46" t="e">
        <f>#REF!</f>
        <v>#REF!</v>
      </c>
      <c r="AH44" s="27">
        <v>44195.144657408688</v>
      </c>
      <c r="AI44" s="150">
        <v>36180.108158220028</v>
      </c>
      <c r="AJ44" s="149">
        <v>39181.876309319239</v>
      </c>
      <c r="AK44" s="147"/>
      <c r="AL44" s="28"/>
      <c r="AM44" s="29">
        <f t="shared" si="29"/>
        <v>1.082967362562105</v>
      </c>
      <c r="AN44" s="150">
        <f t="shared" si="30"/>
        <v>542167.04584040749</v>
      </c>
      <c r="AO44" s="149">
        <f t="shared" si="31"/>
        <v>364882.18137271487</v>
      </c>
      <c r="AP44" s="25">
        <f t="shared" si="32"/>
        <v>542167.04584040749</v>
      </c>
      <c r="AQ44" s="26">
        <f t="shared" si="33"/>
        <v>488749.90294802561</v>
      </c>
      <c r="AR44" s="46">
        <f>F44+O44+T44+Z44+AI44</f>
        <v>361880.41322161566</v>
      </c>
      <c r="AS44" s="149">
        <f t="shared" si="34"/>
        <v>364882.18137271487</v>
      </c>
      <c r="AT44" s="28"/>
    </row>
    <row r="45" spans="1:48" ht="18.75" x14ac:dyDescent="0.3">
      <c r="A45" s="47" t="s">
        <v>26</v>
      </c>
      <c r="B45" s="47"/>
      <c r="C45" s="48">
        <f>D45+E45</f>
        <v>102800</v>
      </c>
      <c r="D45" s="180">
        <v>35000</v>
      </c>
      <c r="E45" s="182">
        <v>67800</v>
      </c>
      <c r="F45" s="148">
        <v>78812.850000000006</v>
      </c>
      <c r="G45" s="160"/>
      <c r="H45" s="160"/>
      <c r="I45" s="48">
        <f>J45+K45</f>
        <v>80300</v>
      </c>
      <c r="J45" s="180">
        <v>35000</v>
      </c>
      <c r="K45" s="182">
        <v>45300</v>
      </c>
      <c r="L45" s="83">
        <f>M45+N45</f>
        <v>82323</v>
      </c>
      <c r="M45" s="49">
        <v>38793</v>
      </c>
      <c r="N45" s="183">
        <v>43530</v>
      </c>
      <c r="O45" s="161">
        <v>73093.070000000007</v>
      </c>
      <c r="P45" s="160"/>
      <c r="Q45" s="160"/>
      <c r="R45" s="25">
        <v>85800</v>
      </c>
      <c r="S45" s="26">
        <v>40000</v>
      </c>
      <c r="T45" s="161">
        <v>39626.699999999997</v>
      </c>
      <c r="U45" s="160"/>
      <c r="V45" s="160"/>
      <c r="W45" s="25">
        <v>80300</v>
      </c>
      <c r="X45" s="26">
        <v>73278.5</v>
      </c>
      <c r="Y45" s="46">
        <v>32369</v>
      </c>
      <c r="Z45" s="161">
        <v>46554.479999999996</v>
      </c>
      <c r="AA45" s="147"/>
      <c r="AB45" s="28">
        <f t="shared" si="27"/>
        <v>349200</v>
      </c>
      <c r="AC45" s="149">
        <f t="shared" si="28"/>
        <v>238087.09999999998</v>
      </c>
      <c r="AD45" s="147"/>
      <c r="AE45" s="28">
        <v>80300</v>
      </c>
      <c r="AF45" s="26">
        <v>73278.5</v>
      </c>
      <c r="AG45" s="46" t="e">
        <f>#REF!</f>
        <v>#REF!</v>
      </c>
      <c r="AH45" s="27">
        <v>33163.791304347826</v>
      </c>
      <c r="AI45" s="150">
        <v>33700</v>
      </c>
      <c r="AJ45" s="149">
        <v>33163.791304347826</v>
      </c>
      <c r="AK45" s="147"/>
      <c r="AL45" s="28"/>
      <c r="AM45" s="29">
        <f t="shared" si="29"/>
        <v>0.98408876274029156</v>
      </c>
      <c r="AN45" s="150">
        <f t="shared" si="30"/>
        <v>429500</v>
      </c>
      <c r="AO45" s="149">
        <f t="shared" si="31"/>
        <v>271250.89130434778</v>
      </c>
      <c r="AP45" s="25">
        <f t="shared" si="32"/>
        <v>429500</v>
      </c>
      <c r="AQ45" s="26">
        <f t="shared" si="33"/>
        <v>338462.92000000004</v>
      </c>
      <c r="AR45" s="46">
        <f>F45+O45+T45+Z45+AI45</f>
        <v>271787.09999999998</v>
      </c>
      <c r="AS45" s="149">
        <f t="shared" si="34"/>
        <v>271250.89130434778</v>
      </c>
      <c r="AT45" s="28"/>
    </row>
    <row r="46" spans="1:48" x14ac:dyDescent="0.25">
      <c r="A46" s="47"/>
      <c r="B46" s="47"/>
      <c r="C46" s="48"/>
      <c r="D46" s="180"/>
      <c r="E46" s="182"/>
      <c r="F46" s="148">
        <v>0</v>
      </c>
      <c r="G46" s="160"/>
      <c r="H46" s="160"/>
      <c r="I46" s="48"/>
      <c r="J46" s="180"/>
      <c r="K46" s="182"/>
      <c r="L46" s="83"/>
      <c r="M46" s="49"/>
      <c r="N46" s="183"/>
      <c r="O46" s="161"/>
      <c r="P46" s="160"/>
      <c r="Q46" s="160"/>
      <c r="R46" s="48"/>
      <c r="S46" s="49"/>
      <c r="T46" s="161"/>
      <c r="U46" s="160"/>
      <c r="V46" s="160"/>
      <c r="W46" s="48"/>
      <c r="X46" s="49"/>
      <c r="Y46" s="50"/>
      <c r="Z46" s="161"/>
      <c r="AA46" s="51"/>
      <c r="AB46" s="51"/>
      <c r="AC46" s="161"/>
      <c r="AD46" s="51"/>
      <c r="AE46" s="90"/>
      <c r="AF46" s="49"/>
      <c r="AG46" s="50"/>
      <c r="AH46" s="50"/>
      <c r="AI46" s="51"/>
      <c r="AJ46" s="161"/>
      <c r="AK46" s="51"/>
      <c r="AL46" s="51"/>
      <c r="AM46" s="29"/>
      <c r="AN46" s="51"/>
      <c r="AO46" s="161"/>
      <c r="AP46" s="48">
        <f t="shared" si="32"/>
        <v>0</v>
      </c>
      <c r="AQ46" s="49">
        <f t="shared" si="33"/>
        <v>0</v>
      </c>
      <c r="AR46" s="46">
        <f>F46+O46+T46+Z46+AH46</f>
        <v>0</v>
      </c>
      <c r="AS46" s="149">
        <f t="shared" si="34"/>
        <v>0</v>
      </c>
      <c r="AT46" s="51"/>
    </row>
    <row r="47" spans="1:48" ht="18.75" x14ac:dyDescent="0.3">
      <c r="A47" s="52" t="s">
        <v>27</v>
      </c>
      <c r="B47" s="52"/>
      <c r="C47" s="54">
        <f>SUM(D47:E47)</f>
        <v>645157</v>
      </c>
      <c r="D47" s="54">
        <f>SUM(D41:D45)</f>
        <v>308100</v>
      </c>
      <c r="E47" s="54">
        <f>SUM(E41:E45)</f>
        <v>337057</v>
      </c>
      <c r="F47" s="164">
        <f>SUM(F41:F45)</f>
        <v>563498.58477517485</v>
      </c>
      <c r="G47" s="151">
        <f>+C47-F47</f>
        <v>81658.415224825148</v>
      </c>
      <c r="H47" s="162"/>
      <c r="I47" s="54">
        <f>SUM(J47:K47)</f>
        <v>622657</v>
      </c>
      <c r="J47" s="54">
        <f>SUM(J41:J45)</f>
        <v>308100</v>
      </c>
      <c r="K47" s="54">
        <f>SUM(K41:K45)</f>
        <v>314557</v>
      </c>
      <c r="L47" s="55">
        <f>SUM(M47:N47)</f>
        <v>638636</v>
      </c>
      <c r="M47" s="55">
        <f>SUM(M41:M45)</f>
        <v>317385</v>
      </c>
      <c r="N47" s="55">
        <f>SUM(N41:N45)</f>
        <v>321251</v>
      </c>
      <c r="O47" s="184">
        <f>SUM(O41:O45)</f>
        <v>523661.39000000007</v>
      </c>
      <c r="P47" s="151">
        <f>+L47-O47</f>
        <v>114974.60999999993</v>
      </c>
      <c r="Q47" s="162"/>
      <c r="R47" s="54">
        <f>SUM(R41:R45)</f>
        <v>628157</v>
      </c>
      <c r="S47" s="55">
        <f>SUM(S41:S45)</f>
        <v>499599</v>
      </c>
      <c r="T47" s="166">
        <f>SUM(T41:T45)</f>
        <v>433851.87000000005</v>
      </c>
      <c r="U47" s="151">
        <f>+S47-T47</f>
        <v>65747.129999999946</v>
      </c>
      <c r="V47" s="162"/>
      <c r="W47" s="54">
        <v>622655</v>
      </c>
      <c r="X47" s="55">
        <f>SUM(X41:X45)</f>
        <v>573898.97500000009</v>
      </c>
      <c r="Y47" s="56">
        <f>SUM(Y41:Y45)</f>
        <v>587251.17368421052</v>
      </c>
      <c r="Z47" s="166">
        <f>SUM(Z41:Z45)</f>
        <v>371242.51</v>
      </c>
      <c r="AA47" s="162"/>
      <c r="AB47" s="70">
        <f>SUM(AB41:AB45)</f>
        <v>2518626</v>
      </c>
      <c r="AC47" s="166">
        <f>SUM(AC41:AC45)</f>
        <v>1892254.354775175</v>
      </c>
      <c r="AD47" s="162"/>
      <c r="AE47" s="168">
        <v>622652</v>
      </c>
      <c r="AF47" s="55">
        <f>SUM(AF41:AF45)</f>
        <v>573896.43999999994</v>
      </c>
      <c r="AG47" s="56" t="e">
        <f>SUM(AG41:AG45)</f>
        <v>#REF!</v>
      </c>
      <c r="AH47" s="56">
        <f>SUM(AH41:AH45)</f>
        <v>417251.17368421052</v>
      </c>
      <c r="AI47" s="168">
        <f>SUM(AI41:AI45)</f>
        <v>346745</v>
      </c>
      <c r="AJ47" s="166">
        <f>SUM(AJ41:AJ45)</f>
        <v>373682.29000000004</v>
      </c>
      <c r="AK47" s="162"/>
      <c r="AL47" s="34">
        <f>AI47-AJ47</f>
        <v>-26937.290000000037</v>
      </c>
      <c r="AM47" s="35">
        <f>IFERROR(AJ47/AI47,0)</f>
        <v>1.0776861670680185</v>
      </c>
      <c r="AN47" s="168">
        <f>SUM(AN41:AN45)</f>
        <v>3141278</v>
      </c>
      <c r="AO47" s="166">
        <f>SUM(AO41:AO45)</f>
        <v>2265936.644775175</v>
      </c>
      <c r="AP47" s="54">
        <f t="shared" si="32"/>
        <v>3141278</v>
      </c>
      <c r="AQ47" s="55">
        <f t="shared" si="33"/>
        <v>2734554.3897751751</v>
      </c>
      <c r="AR47" s="56">
        <f>SUM(AR41:AR46)</f>
        <v>2238999.354775175</v>
      </c>
      <c r="AS47" s="166">
        <f>SUM(AS41:AS45)</f>
        <v>2265936.644775175</v>
      </c>
      <c r="AT47" s="34">
        <f>AR47-AS47</f>
        <v>-26937.290000000037</v>
      </c>
      <c r="AV47" s="86"/>
    </row>
    <row r="48" spans="1:48" ht="18.75" x14ac:dyDescent="0.3">
      <c r="A48" s="74"/>
      <c r="B48" s="74"/>
      <c r="C48" s="76"/>
      <c r="D48" s="76"/>
      <c r="E48" s="76"/>
      <c r="F48" s="171"/>
      <c r="G48" s="74"/>
      <c r="H48" s="74"/>
      <c r="I48" s="76"/>
      <c r="J48" s="76"/>
      <c r="K48" s="76"/>
      <c r="L48" s="77"/>
      <c r="M48" s="77"/>
      <c r="N48" s="77"/>
      <c r="O48" s="185"/>
      <c r="P48" s="74"/>
      <c r="Q48" s="74"/>
      <c r="R48" s="76"/>
      <c r="S48" s="77"/>
      <c r="T48" s="185"/>
      <c r="U48" s="74"/>
      <c r="V48" s="74"/>
      <c r="W48" s="76"/>
      <c r="X48" s="77"/>
      <c r="Y48" s="78"/>
      <c r="Z48" s="185"/>
      <c r="AA48" s="74"/>
      <c r="AB48" s="74"/>
      <c r="AC48" s="185"/>
      <c r="AD48" s="74"/>
      <c r="AE48" s="79"/>
      <c r="AF48" s="77"/>
      <c r="AG48" s="78"/>
      <c r="AH48" s="78"/>
      <c r="AI48" s="79"/>
      <c r="AJ48" s="185"/>
      <c r="AK48" s="74"/>
      <c r="AL48" s="74"/>
      <c r="AM48" s="74"/>
      <c r="AN48" s="79"/>
      <c r="AO48" s="185"/>
      <c r="AP48" s="76"/>
      <c r="AQ48" s="77"/>
      <c r="AR48" s="78"/>
      <c r="AS48" s="185"/>
      <c r="AT48" s="79"/>
    </row>
    <row r="49" spans="1:48" ht="18" customHeight="1" x14ac:dyDescent="0.25">
      <c r="A49" s="39" t="s">
        <v>38</v>
      </c>
      <c r="B49" s="39"/>
      <c r="C49" s="42">
        <v>2016</v>
      </c>
      <c r="D49" s="42"/>
      <c r="E49" s="42"/>
      <c r="F49" s="42"/>
      <c r="G49" s="42"/>
      <c r="H49" s="42"/>
      <c r="I49" s="42">
        <v>2017</v>
      </c>
      <c r="J49" s="42"/>
      <c r="K49" s="42"/>
      <c r="L49" s="276">
        <v>2017</v>
      </c>
      <c r="M49" s="276"/>
      <c r="N49" s="276"/>
      <c r="O49" s="42"/>
      <c r="P49" s="42"/>
      <c r="Q49" s="42"/>
      <c r="R49" s="41">
        <v>2018</v>
      </c>
      <c r="S49" s="41">
        <v>2018</v>
      </c>
      <c r="T49" s="42"/>
      <c r="U49" s="42"/>
      <c r="V49" s="42"/>
      <c r="W49" s="41">
        <v>2019</v>
      </c>
      <c r="X49" s="41">
        <v>2019</v>
      </c>
      <c r="Y49" s="42"/>
      <c r="Z49" s="42"/>
      <c r="AA49" s="42"/>
      <c r="AB49" s="42"/>
      <c r="AC49" s="42"/>
      <c r="AD49" s="42"/>
      <c r="AE49" s="41">
        <v>2020</v>
      </c>
      <c r="AF49" s="41">
        <v>2020</v>
      </c>
      <c r="AG49" s="41"/>
      <c r="AH49" s="41"/>
      <c r="AI49" s="154"/>
      <c r="AJ49" s="42"/>
      <c r="AK49" s="244"/>
      <c r="AL49" s="42"/>
      <c r="AM49" s="42"/>
      <c r="AN49" s="154"/>
      <c r="AO49" s="244"/>
      <c r="AP49" s="41"/>
      <c r="AQ49" s="41"/>
      <c r="AR49" s="41"/>
      <c r="AS49" s="42"/>
      <c r="AT49" s="155"/>
    </row>
    <row r="50" spans="1:48" ht="18" customHeight="1" x14ac:dyDescent="0.3">
      <c r="A50" s="45" t="s">
        <v>21</v>
      </c>
      <c r="B50" s="45"/>
      <c r="C50" s="48">
        <f>D50+E50</f>
        <v>137941.2189444043</v>
      </c>
      <c r="D50" s="48">
        <v>46763.218944404303</v>
      </c>
      <c r="E50" s="87">
        <v>91178</v>
      </c>
      <c r="F50" s="158">
        <v>139966.17207489978</v>
      </c>
      <c r="G50" s="157"/>
      <c r="H50" s="156"/>
      <c r="I50" s="48">
        <f>J50+K50</f>
        <v>137941.21827123256</v>
      </c>
      <c r="J50" s="48">
        <v>46763.218271232552</v>
      </c>
      <c r="K50" s="87">
        <v>91178</v>
      </c>
      <c r="L50" s="83">
        <f>M50+N50</f>
        <v>163809.31998044782</v>
      </c>
      <c r="M50" s="83">
        <v>56299.319980447835</v>
      </c>
      <c r="N50" s="186">
        <v>107510</v>
      </c>
      <c r="O50" s="159">
        <v>71389.041820337181</v>
      </c>
      <c r="P50" s="157"/>
      <c r="Q50" s="156"/>
      <c r="R50" s="48">
        <v>137941.2189444043</v>
      </c>
      <c r="S50" s="26">
        <v>224389</v>
      </c>
      <c r="T50" s="159">
        <v>180828.07565861367</v>
      </c>
      <c r="U50" s="157"/>
      <c r="V50" s="156"/>
      <c r="W50" s="48">
        <v>137941.21827123256</v>
      </c>
      <c r="X50" s="26">
        <v>123808.62827123256</v>
      </c>
      <c r="Y50" s="46">
        <v>207190.62878643593</v>
      </c>
      <c r="Z50" s="159">
        <v>363375.89942657895</v>
      </c>
      <c r="AA50" s="147"/>
      <c r="AB50" s="28">
        <f t="shared" ref="AB50:AB54" si="35">C50+I50+R50+W50</f>
        <v>551764.87443127367</v>
      </c>
      <c r="AC50" s="149">
        <f t="shared" ref="AC50:AC54" si="36">F50+O50+T50+Z50</f>
        <v>755559.18898042967</v>
      </c>
      <c r="AD50" s="147"/>
      <c r="AE50" s="90">
        <v>137941.21827123256</v>
      </c>
      <c r="AF50" s="26">
        <v>123808.62827123256</v>
      </c>
      <c r="AG50" s="46">
        <f>AF50/$AF$56*529622</f>
        <v>106556.06014929227</v>
      </c>
      <c r="AH50" s="27">
        <v>149495.29360196114</v>
      </c>
      <c r="AI50" s="150">
        <v>174476.2314575224</v>
      </c>
      <c r="AJ50" s="149">
        <v>220419.08325621139</v>
      </c>
      <c r="AK50" s="147"/>
      <c r="AL50" s="28"/>
      <c r="AM50" s="29">
        <f t="shared" ref="AM50:AM54" si="37">IFERROR(AJ50/AI50,0)</f>
        <v>1.2633186848139493</v>
      </c>
      <c r="AN50" s="150">
        <f t="shared" ref="AN50:AN54" si="38">AB50+AE50</f>
        <v>689706.09270250623</v>
      </c>
      <c r="AO50" s="149">
        <f t="shared" ref="AO50:AO54" si="39">AC50+AJ50</f>
        <v>975978.27223664103</v>
      </c>
      <c r="AP50" s="48">
        <f t="shared" ref="AP50:AP56" si="40">+C50+I50+R50+W50+AE50</f>
        <v>689706.09270250623</v>
      </c>
      <c r="AQ50" s="26">
        <f t="shared" ref="AQ50:AQ56" si="41">+F50+O50+S50+X50+AF50</f>
        <v>683361.47043770214</v>
      </c>
      <c r="AR50" s="46">
        <f>F50+O50+T50+Z50+AI50</f>
        <v>930035.42043795204</v>
      </c>
      <c r="AS50" s="149">
        <f t="shared" ref="AS50:AS55" si="42">F50+O50+T50+Z50+AJ50</f>
        <v>975978.27223664103</v>
      </c>
      <c r="AT50" s="28"/>
    </row>
    <row r="51" spans="1:48" ht="18.75" x14ac:dyDescent="0.3">
      <c r="A51" s="45" t="s">
        <v>23</v>
      </c>
      <c r="B51" s="45"/>
      <c r="C51" s="48">
        <f>D51+E51</f>
        <v>298303.4358864887</v>
      </c>
      <c r="D51" s="48">
        <v>155986.4358864887</v>
      </c>
      <c r="E51" s="87">
        <v>142317</v>
      </c>
      <c r="F51" s="158">
        <v>205936.04390580353</v>
      </c>
      <c r="G51" s="157"/>
      <c r="H51" s="156"/>
      <c r="I51" s="48">
        <f>J51+K51</f>
        <v>298303.43818077206</v>
      </c>
      <c r="J51" s="48">
        <v>155986.43818077206</v>
      </c>
      <c r="K51" s="87">
        <v>142317</v>
      </c>
      <c r="L51" s="83">
        <f>M51+N51</f>
        <v>336794.89099087566</v>
      </c>
      <c r="M51" s="83">
        <v>168985.89099087566</v>
      </c>
      <c r="N51" s="186">
        <v>167809</v>
      </c>
      <c r="O51" s="159">
        <v>179751.8140840659</v>
      </c>
      <c r="P51" s="157"/>
      <c r="Q51" s="156"/>
      <c r="R51" s="48">
        <v>298303.4358864887</v>
      </c>
      <c r="S51" s="26">
        <v>89706</v>
      </c>
      <c r="T51" s="159">
        <v>212283.9181872769</v>
      </c>
      <c r="U51" s="157"/>
      <c r="V51" s="156"/>
      <c r="W51" s="48">
        <v>298303.43818077206</v>
      </c>
      <c r="X51" s="26">
        <v>276244.30318077205</v>
      </c>
      <c r="Y51" s="46">
        <v>295986.83684210526</v>
      </c>
      <c r="Z51" s="159">
        <v>120215.74698266023</v>
      </c>
      <c r="AA51" s="147"/>
      <c r="AB51" s="28">
        <f t="shared" si="35"/>
        <v>1193213.7481345215</v>
      </c>
      <c r="AC51" s="149">
        <f t="shared" si="36"/>
        <v>718187.52315980662</v>
      </c>
      <c r="AD51" s="147"/>
      <c r="AE51" s="90">
        <v>298303.43818077206</v>
      </c>
      <c r="AF51" s="26">
        <v>276244.30318077205</v>
      </c>
      <c r="AG51" s="46">
        <f>AF51/$AF$56*529622</f>
        <v>237750.02596058275</v>
      </c>
      <c r="AH51" s="27">
        <v>266575.02437456371</v>
      </c>
      <c r="AI51" s="150">
        <v>68436.56882160675</v>
      </c>
      <c r="AJ51" s="149">
        <v>74087.790408320274</v>
      </c>
      <c r="AK51" s="147"/>
      <c r="AL51" s="28"/>
      <c r="AM51" s="29">
        <f t="shared" si="37"/>
        <v>1.082576050845631</v>
      </c>
      <c r="AN51" s="150">
        <f t="shared" si="38"/>
        <v>1491517.1863152937</v>
      </c>
      <c r="AO51" s="149">
        <f t="shared" si="39"/>
        <v>792275.31356812688</v>
      </c>
      <c r="AP51" s="48">
        <f t="shared" si="40"/>
        <v>1491517.1863152937</v>
      </c>
      <c r="AQ51" s="26">
        <f t="shared" si="41"/>
        <v>1027882.4643514135</v>
      </c>
      <c r="AR51" s="46">
        <f>F51+O51+T51+Z51+AI51</f>
        <v>786624.09198141331</v>
      </c>
      <c r="AS51" s="149">
        <f t="shared" si="42"/>
        <v>792275.31356812688</v>
      </c>
      <c r="AT51" s="28"/>
    </row>
    <row r="52" spans="1:48" ht="18.75" x14ac:dyDescent="0.3">
      <c r="A52" s="45" t="s">
        <v>24</v>
      </c>
      <c r="B52" s="45"/>
      <c r="C52" s="48">
        <f>D52+E52</f>
        <v>74829.218944404303</v>
      </c>
      <c r="D52" s="48">
        <v>46763.218944404303</v>
      </c>
      <c r="E52" s="87">
        <v>28066</v>
      </c>
      <c r="F52" s="158">
        <v>82533.069052516279</v>
      </c>
      <c r="G52" s="157"/>
      <c r="H52" s="156"/>
      <c r="I52" s="48">
        <f>J52+K52</f>
        <v>74829.218271232559</v>
      </c>
      <c r="J52" s="48">
        <v>46763.218271232552</v>
      </c>
      <c r="K52" s="87">
        <v>28066</v>
      </c>
      <c r="L52" s="83">
        <f>M52+N52</f>
        <v>81943.583073413713</v>
      </c>
      <c r="M52" s="83">
        <v>48850.583073413713</v>
      </c>
      <c r="N52" s="186">
        <v>33093</v>
      </c>
      <c r="O52" s="159">
        <v>120411.30346435794</v>
      </c>
      <c r="P52" s="157"/>
      <c r="Q52" s="156"/>
      <c r="R52" s="48">
        <v>74829.218944404303</v>
      </c>
      <c r="S52" s="26">
        <v>73694.881156316915</v>
      </c>
      <c r="T52" s="159">
        <v>0</v>
      </c>
      <c r="U52" s="157"/>
      <c r="V52" s="156"/>
      <c r="W52" s="48">
        <v>74829.218271232559</v>
      </c>
      <c r="X52" s="26">
        <v>70478.988271232549</v>
      </c>
      <c r="Y52" s="46">
        <v>59197.995380572022</v>
      </c>
      <c r="Z52" s="159">
        <v>42404.664110811631</v>
      </c>
      <c r="AA52" s="147"/>
      <c r="AB52" s="28">
        <f t="shared" si="35"/>
        <v>299316.87443127373</v>
      </c>
      <c r="AC52" s="149">
        <f t="shared" si="36"/>
        <v>245349.03662768585</v>
      </c>
      <c r="AD52" s="147"/>
      <c r="AE52" s="90">
        <v>74829.218271232559</v>
      </c>
      <c r="AF52" s="26">
        <v>70478.988271232549</v>
      </c>
      <c r="AG52" s="46">
        <f>AF52/$AF$56*529622</f>
        <v>60657.834743458596</v>
      </c>
      <c r="AH52" s="27">
        <v>76131.86248248021</v>
      </c>
      <c r="AI52" s="150">
        <v>220910.51594994834</v>
      </c>
      <c r="AJ52" s="149">
        <v>287565.15273384063</v>
      </c>
      <c r="AK52" s="147"/>
      <c r="AL52" s="28"/>
      <c r="AM52" s="29">
        <f t="shared" si="37"/>
        <v>1.3017268621064386</v>
      </c>
      <c r="AN52" s="150">
        <f t="shared" si="38"/>
        <v>374146.09270250628</v>
      </c>
      <c r="AO52" s="149">
        <f t="shared" si="39"/>
        <v>532914.18936152651</v>
      </c>
      <c r="AP52" s="48">
        <f t="shared" si="40"/>
        <v>374146.09270250628</v>
      </c>
      <c r="AQ52" s="26">
        <f t="shared" si="41"/>
        <v>417597.23021565622</v>
      </c>
      <c r="AR52" s="46">
        <f>F52+O52+T52+Z52+AI52</f>
        <v>466259.55257763423</v>
      </c>
      <c r="AS52" s="149">
        <f t="shared" si="42"/>
        <v>532914.18936152651</v>
      </c>
      <c r="AT52" s="28"/>
    </row>
    <row r="53" spans="1:48" ht="18.75" x14ac:dyDescent="0.3">
      <c r="A53" s="45" t="s">
        <v>31</v>
      </c>
      <c r="B53" s="45"/>
      <c r="C53" s="48">
        <f>D53+E53</f>
        <v>100395.53409537677</v>
      </c>
      <c r="D53" s="48">
        <v>65850.534095376774</v>
      </c>
      <c r="E53" s="87">
        <v>34545</v>
      </c>
      <c r="F53" s="158">
        <v>93982.920993654901</v>
      </c>
      <c r="G53" s="157"/>
      <c r="H53" s="156"/>
      <c r="I53" s="48">
        <f>J53+K53</f>
        <v>100395.53314743692</v>
      </c>
      <c r="J53" s="48">
        <v>65850.533147436916</v>
      </c>
      <c r="K53" s="87">
        <v>34545</v>
      </c>
      <c r="L53" s="83">
        <f>M53+N53</f>
        <v>102392.20595526279</v>
      </c>
      <c r="M53" s="83">
        <v>61659.205955262791</v>
      </c>
      <c r="N53" s="186">
        <v>40733</v>
      </c>
      <c r="O53" s="159">
        <v>45596.860631238975</v>
      </c>
      <c r="P53" s="157"/>
      <c r="Q53" s="156"/>
      <c r="R53" s="48">
        <v>100395.53409537677</v>
      </c>
      <c r="S53" s="26">
        <v>39509.662740899359</v>
      </c>
      <c r="T53" s="159">
        <v>30537.948209671053</v>
      </c>
      <c r="U53" s="157"/>
      <c r="V53" s="156"/>
      <c r="W53" s="48">
        <v>100395.53314743692</v>
      </c>
      <c r="X53" s="26">
        <v>95041.05814743691</v>
      </c>
      <c r="Y53" s="46">
        <v>29598.2126750973</v>
      </c>
      <c r="Z53" s="159">
        <v>11552.100506159719</v>
      </c>
      <c r="AA53" s="147"/>
      <c r="AB53" s="28">
        <f t="shared" si="35"/>
        <v>401582.13448562741</v>
      </c>
      <c r="AC53" s="149">
        <f t="shared" si="36"/>
        <v>181669.83034072464</v>
      </c>
      <c r="AD53" s="147"/>
      <c r="AE53" s="90">
        <v>100395.53314743692</v>
      </c>
      <c r="AF53" s="26">
        <v>95041.05814743691</v>
      </c>
      <c r="AG53" s="46">
        <f>AF53/$AF$56*529622</f>
        <v>81797.212763108924</v>
      </c>
      <c r="AH53" s="27">
        <v>19379.019540994963</v>
      </c>
      <c r="AI53" s="150">
        <v>22953.192026356919</v>
      </c>
      <c r="AJ53" s="149">
        <v>1157.7235876022735</v>
      </c>
      <c r="AK53" s="147"/>
      <c r="AL53" s="28"/>
      <c r="AM53" s="29">
        <f t="shared" si="37"/>
        <v>5.0438456937617705E-2</v>
      </c>
      <c r="AN53" s="150">
        <f t="shared" si="38"/>
        <v>501977.66763306432</v>
      </c>
      <c r="AO53" s="149">
        <f t="shared" si="39"/>
        <v>182827.5539283269</v>
      </c>
      <c r="AP53" s="48">
        <f t="shared" si="40"/>
        <v>501977.66763306432</v>
      </c>
      <c r="AQ53" s="26">
        <f t="shared" si="41"/>
        <v>369171.56066066714</v>
      </c>
      <c r="AR53" s="46">
        <f>F53+O53+T53+Z53+AI53</f>
        <v>204623.02236708155</v>
      </c>
      <c r="AS53" s="149">
        <f t="shared" si="42"/>
        <v>182827.5539283269</v>
      </c>
      <c r="AT53" s="28"/>
    </row>
    <row r="54" spans="1:48" ht="18.75" x14ac:dyDescent="0.3">
      <c r="A54" s="47" t="s">
        <v>26</v>
      </c>
      <c r="B54" s="47"/>
      <c r="C54" s="48">
        <f>D54+E54</f>
        <v>78195.101477434015</v>
      </c>
      <c r="D54" s="180">
        <v>33795.101477434015</v>
      </c>
      <c r="E54" s="182">
        <v>44400</v>
      </c>
      <c r="F54" s="148">
        <v>66204.95</v>
      </c>
      <c r="G54" s="160"/>
      <c r="H54" s="160"/>
      <c r="I54" s="48">
        <f>J54+K54</f>
        <v>53195</v>
      </c>
      <c r="J54" s="180">
        <v>31295</v>
      </c>
      <c r="K54" s="182">
        <v>21900</v>
      </c>
      <c r="L54" s="83">
        <f>M54+N54</f>
        <v>55081</v>
      </c>
      <c r="M54" s="49">
        <v>18118</v>
      </c>
      <c r="N54" s="183">
        <v>36963</v>
      </c>
      <c r="O54" s="161">
        <v>46119.43</v>
      </c>
      <c r="P54" s="160"/>
      <c r="Q54" s="160"/>
      <c r="R54" s="48">
        <v>53195</v>
      </c>
      <c r="S54" s="26">
        <v>69663</v>
      </c>
      <c r="T54" s="161">
        <v>30477.477944438382</v>
      </c>
      <c r="U54" s="160"/>
      <c r="V54" s="160"/>
      <c r="W54" s="48">
        <v>61195</v>
      </c>
      <c r="X54" s="26">
        <v>56948</v>
      </c>
      <c r="Y54" s="46">
        <v>54454</v>
      </c>
      <c r="Z54" s="161">
        <v>62802.94897378944</v>
      </c>
      <c r="AA54" s="147"/>
      <c r="AB54" s="28">
        <f t="shared" si="35"/>
        <v>245780.10147743401</v>
      </c>
      <c r="AC54" s="149">
        <f t="shared" si="36"/>
        <v>205604.80691822781</v>
      </c>
      <c r="AD54" s="147"/>
      <c r="AE54" s="90">
        <v>53195</v>
      </c>
      <c r="AF54" s="26">
        <v>49800.5</v>
      </c>
      <c r="AG54" s="46">
        <f>AF54/$AF$56*529622</f>
        <v>42860.866383557433</v>
      </c>
      <c r="AH54" s="27">
        <v>42296</v>
      </c>
      <c r="AI54" s="150">
        <v>67100.817584079443</v>
      </c>
      <c r="AJ54" s="149">
        <v>72544.400014025305</v>
      </c>
      <c r="AK54" s="147"/>
      <c r="AL54" s="28"/>
      <c r="AM54" s="29">
        <f t="shared" si="37"/>
        <v>1.0811254262755425</v>
      </c>
      <c r="AN54" s="150">
        <f t="shared" si="38"/>
        <v>298975.10147743404</v>
      </c>
      <c r="AO54" s="149">
        <f t="shared" si="39"/>
        <v>278149.20693225309</v>
      </c>
      <c r="AP54" s="48">
        <f t="shared" si="40"/>
        <v>298975.10147743404</v>
      </c>
      <c r="AQ54" s="26">
        <f t="shared" si="41"/>
        <v>288735.88</v>
      </c>
      <c r="AR54" s="46">
        <f>F54+O54+T54+Z54+AI54</f>
        <v>272705.62450230727</v>
      </c>
      <c r="AS54" s="149">
        <f t="shared" si="42"/>
        <v>278149.20693225309</v>
      </c>
      <c r="AT54" s="28"/>
    </row>
    <row r="55" spans="1:48" ht="18.75" x14ac:dyDescent="0.3">
      <c r="A55" s="47"/>
      <c r="B55" s="47"/>
      <c r="C55" s="48"/>
      <c r="D55" s="180"/>
      <c r="E55" s="182"/>
      <c r="F55" s="148">
        <v>0</v>
      </c>
      <c r="G55" s="160"/>
      <c r="H55" s="160"/>
      <c r="I55" s="48"/>
      <c r="J55" s="180"/>
      <c r="K55" s="182"/>
      <c r="L55" s="83"/>
      <c r="M55" s="49"/>
      <c r="N55" s="183"/>
      <c r="O55" s="184"/>
      <c r="P55" s="160"/>
      <c r="Q55" s="160"/>
      <c r="R55" s="81"/>
      <c r="S55" s="49"/>
      <c r="T55" s="184"/>
      <c r="U55" s="160"/>
      <c r="V55" s="160"/>
      <c r="W55" s="81"/>
      <c r="X55" s="49"/>
      <c r="Y55" s="50"/>
      <c r="Z55" s="184"/>
      <c r="AA55" s="51"/>
      <c r="AB55" s="51"/>
      <c r="AC55" s="184"/>
      <c r="AD55" s="51"/>
      <c r="AE55" s="187"/>
      <c r="AF55" s="49"/>
      <c r="AG55" s="50"/>
      <c r="AH55" s="50"/>
      <c r="AI55" s="51"/>
      <c r="AJ55" s="184"/>
      <c r="AK55" s="51"/>
      <c r="AL55" s="51"/>
      <c r="AM55" s="29"/>
      <c r="AN55" s="51"/>
      <c r="AO55" s="184"/>
      <c r="AP55" s="81">
        <f t="shared" si="40"/>
        <v>0</v>
      </c>
      <c r="AQ55" s="49">
        <f t="shared" si="41"/>
        <v>0</v>
      </c>
      <c r="AR55" s="46">
        <f>F55+O55+T55+Z55+AH55</f>
        <v>0</v>
      </c>
      <c r="AS55" s="149">
        <f t="shared" si="42"/>
        <v>0</v>
      </c>
      <c r="AT55" s="51"/>
    </row>
    <row r="56" spans="1:48" ht="18.75" x14ac:dyDescent="0.3">
      <c r="A56" s="52" t="s">
        <v>27</v>
      </c>
      <c r="B56" s="52"/>
      <c r="C56" s="54">
        <f>D56+E56</f>
        <v>689664.50934810808</v>
      </c>
      <c r="D56" s="54">
        <f>SUM(D50:D54)</f>
        <v>349158.50934810808</v>
      </c>
      <c r="E56" s="54">
        <f>SUM(E50:E54)</f>
        <v>340506</v>
      </c>
      <c r="F56" s="164">
        <f>SUM(F50:F54)</f>
        <v>588623.15602687444</v>
      </c>
      <c r="G56" s="151">
        <f>+C56-F56</f>
        <v>101041.35332123365</v>
      </c>
      <c r="H56" s="162"/>
      <c r="I56" s="54">
        <f>J56+K56</f>
        <v>664664.40787067404</v>
      </c>
      <c r="J56" s="54">
        <f>SUM(J50:J54)</f>
        <v>346658.4078706741</v>
      </c>
      <c r="K56" s="54">
        <f>SUM(K50:K54)</f>
        <v>318006</v>
      </c>
      <c r="L56" s="55">
        <f>M56+N56</f>
        <v>740021</v>
      </c>
      <c r="M56" s="55">
        <f>SUM(M50:M54)</f>
        <v>353913</v>
      </c>
      <c r="N56" s="55">
        <f>SUM(N50:N54)</f>
        <v>386108</v>
      </c>
      <c r="O56" s="184">
        <f>SUM(O50:O54)</f>
        <v>463268.44999999995</v>
      </c>
      <c r="P56" s="151">
        <f>+L56-O56</f>
        <v>276752.55000000005</v>
      </c>
      <c r="Q56" s="162"/>
      <c r="R56" s="54">
        <f>SUM(R50:R54)</f>
        <v>664664.40787067404</v>
      </c>
      <c r="S56" s="55">
        <f>SUM(S50:S54)</f>
        <v>496962.54389721627</v>
      </c>
      <c r="T56" s="166">
        <f>SUM(T50:T54)</f>
        <v>454127.42000000004</v>
      </c>
      <c r="U56" s="151">
        <f>+S56-T56</f>
        <v>42835.123897216225</v>
      </c>
      <c r="V56" s="162"/>
      <c r="W56" s="54">
        <v>672664.40787067404</v>
      </c>
      <c r="X56" s="55">
        <f>SUM(X50:X54)</f>
        <v>622520.97787067411</v>
      </c>
      <c r="Y56" s="56">
        <f>SUM(Y50:Y54)</f>
        <v>646427.67368421052</v>
      </c>
      <c r="Z56" s="166">
        <f>SUM(Z50:Z54)</f>
        <v>600351.36</v>
      </c>
      <c r="AA56" s="188"/>
      <c r="AB56" s="70">
        <f>SUM(AB50:AB54)</f>
        <v>2691657.7329601301</v>
      </c>
      <c r="AC56" s="166">
        <f>SUM(AC50:AC54)</f>
        <v>2106370.3860268747</v>
      </c>
      <c r="AD56" s="188"/>
      <c r="AE56" s="168">
        <v>664664.40787067404</v>
      </c>
      <c r="AF56" s="55">
        <f>SUM(AF50:AF54)</f>
        <v>615373.47787067411</v>
      </c>
      <c r="AG56" s="56">
        <f>SUM(AG50:AG54)</f>
        <v>529622</v>
      </c>
      <c r="AH56" s="56">
        <f>SUM(AH50:AH54)</f>
        <v>553877.19999999995</v>
      </c>
      <c r="AI56" s="168">
        <f>SUM(AI50:AI54)</f>
        <v>553877.32583951391</v>
      </c>
      <c r="AJ56" s="166">
        <f>SUM(AJ50:AJ54)</f>
        <v>655774.14999999991</v>
      </c>
      <c r="AK56" s="188"/>
      <c r="AL56" s="34">
        <f>AI56-AJ56</f>
        <v>-101896.82416048599</v>
      </c>
      <c r="AM56" s="35">
        <f>IFERROR(AJ56/AI56,0)</f>
        <v>1.183970022614738</v>
      </c>
      <c r="AN56" s="168">
        <f>SUM(AN50:AN54)</f>
        <v>3356322.1408308046</v>
      </c>
      <c r="AO56" s="166">
        <f>SUM(AO50:AO54)</f>
        <v>2762144.5360268746</v>
      </c>
      <c r="AP56" s="54">
        <f t="shared" si="40"/>
        <v>3356322.1408308041</v>
      </c>
      <c r="AQ56" s="55">
        <f t="shared" si="41"/>
        <v>2786748.6056654388</v>
      </c>
      <c r="AR56" s="56">
        <f>SUM(AR50:AR55)</f>
        <v>2660247.7118663886</v>
      </c>
      <c r="AS56" s="166">
        <f>SUM(AS50:AS54)</f>
        <v>2762144.5360268746</v>
      </c>
      <c r="AT56" s="34">
        <f>AR56-AS56</f>
        <v>-101896.82416048599</v>
      </c>
      <c r="AV56" s="86"/>
    </row>
    <row r="57" spans="1:48" ht="18.75" x14ac:dyDescent="0.3">
      <c r="A57" s="74"/>
      <c r="B57" s="74"/>
      <c r="C57" s="76"/>
      <c r="D57" s="76"/>
      <c r="E57" s="76"/>
      <c r="F57" s="171"/>
      <c r="G57" s="74"/>
      <c r="H57" s="74"/>
      <c r="I57" s="76"/>
      <c r="J57" s="76"/>
      <c r="K57" s="76"/>
      <c r="L57" s="77"/>
      <c r="M57" s="77"/>
      <c r="N57" s="77"/>
      <c r="O57" s="185"/>
      <c r="P57" s="74"/>
      <c r="Q57" s="74"/>
      <c r="R57" s="76"/>
      <c r="S57" s="77"/>
      <c r="T57" s="185"/>
      <c r="U57" s="74"/>
      <c r="V57" s="74"/>
      <c r="W57" s="76"/>
      <c r="X57" s="77"/>
      <c r="Y57" s="78"/>
      <c r="Z57" s="185"/>
      <c r="AA57" s="74"/>
      <c r="AB57" s="74"/>
      <c r="AC57" s="185"/>
      <c r="AD57" s="74"/>
      <c r="AE57" s="79"/>
      <c r="AF57" s="77"/>
      <c r="AG57" s="78"/>
      <c r="AH57" s="78"/>
      <c r="AI57" s="79"/>
      <c r="AJ57" s="185"/>
      <c r="AK57" s="74"/>
      <c r="AL57" s="74"/>
      <c r="AM57" s="74"/>
      <c r="AN57" s="79"/>
      <c r="AO57" s="185"/>
      <c r="AP57" s="76"/>
      <c r="AQ57" s="77"/>
      <c r="AR57" s="78"/>
      <c r="AS57" s="185"/>
      <c r="AT57" s="79"/>
    </row>
    <row r="58" spans="1:48" ht="18" customHeight="1" x14ac:dyDescent="0.25">
      <c r="A58" s="39" t="s">
        <v>41</v>
      </c>
      <c r="B58" s="39"/>
      <c r="C58" s="42">
        <v>2016</v>
      </c>
      <c r="D58" s="42"/>
      <c r="E58" s="42"/>
      <c r="F58" s="42"/>
      <c r="G58" s="42"/>
      <c r="H58" s="42"/>
      <c r="I58" s="42">
        <v>2017</v>
      </c>
      <c r="J58" s="42"/>
      <c r="K58" s="42"/>
      <c r="L58" s="276">
        <v>2017</v>
      </c>
      <c r="M58" s="276"/>
      <c r="N58" s="276"/>
      <c r="O58" s="42"/>
      <c r="P58" s="42"/>
      <c r="Q58" s="42"/>
      <c r="R58" s="41">
        <v>2018</v>
      </c>
      <c r="S58" s="41">
        <v>2018</v>
      </c>
      <c r="T58" s="42"/>
      <c r="U58" s="42"/>
      <c r="V58" s="42"/>
      <c r="W58" s="41">
        <v>2019</v>
      </c>
      <c r="X58" s="41">
        <v>2019</v>
      </c>
      <c r="Y58" s="42"/>
      <c r="Z58" s="42"/>
      <c r="AA58" s="42"/>
      <c r="AB58" s="42"/>
      <c r="AC58" s="42"/>
      <c r="AD58" s="42"/>
      <c r="AE58" s="41">
        <v>2020</v>
      </c>
      <c r="AF58" s="41">
        <v>2020</v>
      </c>
      <c r="AG58" s="41"/>
      <c r="AH58" s="41"/>
      <c r="AI58" s="154"/>
      <c r="AJ58" s="42"/>
      <c r="AK58" s="244"/>
      <c r="AL58" s="42"/>
      <c r="AM58" s="42"/>
      <c r="AN58" s="154"/>
      <c r="AO58" s="244"/>
      <c r="AP58" s="41"/>
      <c r="AQ58" s="41"/>
      <c r="AR58" s="41"/>
      <c r="AS58" s="42"/>
      <c r="AT58" s="155"/>
    </row>
    <row r="59" spans="1:48" ht="18" customHeight="1" x14ac:dyDescent="0.3">
      <c r="A59" s="45" t="s">
        <v>21</v>
      </c>
      <c r="B59" s="45"/>
      <c r="C59" s="48">
        <v>0</v>
      </c>
      <c r="D59" s="48">
        <v>0</v>
      </c>
      <c r="E59" s="48">
        <v>0</v>
      </c>
      <c r="F59" s="148">
        <v>0</v>
      </c>
      <c r="G59" s="157"/>
      <c r="H59" s="156"/>
      <c r="I59" s="48">
        <v>0</v>
      </c>
      <c r="J59" s="48">
        <v>0</v>
      </c>
      <c r="K59" s="48">
        <v>0</v>
      </c>
      <c r="L59" s="83">
        <v>0</v>
      </c>
      <c r="M59" s="83">
        <v>0</v>
      </c>
      <c r="N59" s="83">
        <v>0</v>
      </c>
      <c r="O59" s="148">
        <v>0</v>
      </c>
      <c r="P59" s="157"/>
      <c r="Q59" s="156"/>
      <c r="R59" s="48">
        <v>0</v>
      </c>
      <c r="S59" s="83">
        <v>0</v>
      </c>
      <c r="T59" s="148">
        <v>0</v>
      </c>
      <c r="U59" s="157"/>
      <c r="V59" s="156">
        <v>0</v>
      </c>
      <c r="W59" s="48">
        <v>0</v>
      </c>
      <c r="X59" s="83">
        <v>0</v>
      </c>
      <c r="Y59" s="46">
        <v>0</v>
      </c>
      <c r="Z59" s="148">
        <v>241835.27943277571</v>
      </c>
      <c r="AA59" s="147"/>
      <c r="AB59" s="28">
        <f t="shared" ref="AB59:AB63" si="43">C59+I59+R59+W59</f>
        <v>0</v>
      </c>
      <c r="AC59" s="149">
        <f t="shared" ref="AC59:AC63" si="44">F59+O59+T59+Z59</f>
        <v>241835.27943277571</v>
      </c>
      <c r="AD59" s="147"/>
      <c r="AE59" s="90">
        <v>0</v>
      </c>
      <c r="AF59" s="83">
        <v>0</v>
      </c>
      <c r="AG59" s="84"/>
      <c r="AH59" s="27">
        <v>0</v>
      </c>
      <c r="AI59" s="150">
        <v>0</v>
      </c>
      <c r="AJ59" s="148"/>
      <c r="AK59" s="147"/>
      <c r="AL59" s="156"/>
      <c r="AM59" s="156"/>
      <c r="AN59" s="150">
        <f t="shared" ref="AN59:AN63" si="45">AB59+AE59</f>
        <v>0</v>
      </c>
      <c r="AO59" s="149">
        <f t="shared" ref="AO59:AO63" si="46">AC59+AJ59</f>
        <v>241835.27943277571</v>
      </c>
      <c r="AP59" s="48">
        <f>+C59+I59+R59+W59+AE59</f>
        <v>0</v>
      </c>
      <c r="AQ59" s="83">
        <f>+F59+O59+S59+X59+AF59</f>
        <v>0</v>
      </c>
      <c r="AR59" s="46">
        <f>F59+O59+T59+Z59+AI59</f>
        <v>241835.27943277571</v>
      </c>
      <c r="AS59" s="149">
        <f t="shared" ref="AS59:AS64" si="47">F59+O59+T59+Z59+AJ59</f>
        <v>241835.27943277571</v>
      </c>
      <c r="AT59" s="90"/>
    </row>
    <row r="60" spans="1:48" ht="18.75" x14ac:dyDescent="0.3">
      <c r="A60" s="45" t="s">
        <v>23</v>
      </c>
      <c r="B60" s="45"/>
      <c r="C60" s="48">
        <v>0</v>
      </c>
      <c r="D60" s="48">
        <v>0</v>
      </c>
      <c r="E60" s="48">
        <v>0</v>
      </c>
      <c r="F60" s="148">
        <v>0</v>
      </c>
      <c r="G60" s="157"/>
      <c r="H60" s="156"/>
      <c r="I60" s="48">
        <v>0</v>
      </c>
      <c r="J60" s="48">
        <v>0</v>
      </c>
      <c r="K60" s="48">
        <v>0</v>
      </c>
      <c r="L60" s="83">
        <v>0</v>
      </c>
      <c r="M60" s="83">
        <v>0</v>
      </c>
      <c r="N60" s="83">
        <v>0</v>
      </c>
      <c r="O60" s="148">
        <v>0</v>
      </c>
      <c r="P60" s="157"/>
      <c r="Q60" s="156"/>
      <c r="R60" s="48">
        <v>0</v>
      </c>
      <c r="S60" s="83">
        <v>0</v>
      </c>
      <c r="T60" s="148">
        <v>0</v>
      </c>
      <c r="U60" s="157"/>
      <c r="V60" s="156">
        <v>0</v>
      </c>
      <c r="W60" s="48">
        <v>0</v>
      </c>
      <c r="X60" s="83">
        <v>0</v>
      </c>
      <c r="Y60" s="46">
        <v>269501.23157894739</v>
      </c>
      <c r="Z60" s="148">
        <v>11965.242732823543</v>
      </c>
      <c r="AA60" s="147"/>
      <c r="AB60" s="28">
        <f t="shared" si="43"/>
        <v>0</v>
      </c>
      <c r="AC60" s="149">
        <f t="shared" si="44"/>
        <v>11965.242732823543</v>
      </c>
      <c r="AD60" s="147"/>
      <c r="AE60" s="90">
        <v>0</v>
      </c>
      <c r="AF60" s="83">
        <v>0</v>
      </c>
      <c r="AG60" s="84">
        <v>400000</v>
      </c>
      <c r="AH60" s="27">
        <v>51599.911875797399</v>
      </c>
      <c r="AI60" s="150">
        <v>98249.682830738573</v>
      </c>
      <c r="AJ60" s="149">
        <v>151486.98437269765</v>
      </c>
      <c r="AK60" s="147"/>
      <c r="AL60" s="28"/>
      <c r="AM60" s="29">
        <f t="shared" ref="AM60:AM63" si="48">IFERROR(AJ60/AI60,0)</f>
        <v>1.5418572356480236</v>
      </c>
      <c r="AN60" s="150">
        <f t="shared" si="45"/>
        <v>0</v>
      </c>
      <c r="AO60" s="149">
        <f t="shared" si="46"/>
        <v>163452.22710552119</v>
      </c>
      <c r="AP60" s="48">
        <f>+C60+I60+R60+W60+AE60</f>
        <v>0</v>
      </c>
      <c r="AQ60" s="83">
        <f>+F60+O60+S60+X60+AF60</f>
        <v>0</v>
      </c>
      <c r="AR60" s="46">
        <f>F60+O60+T60+Z60+AI60</f>
        <v>110214.92556356211</v>
      </c>
      <c r="AS60" s="149">
        <f t="shared" si="47"/>
        <v>163452.22710552119</v>
      </c>
      <c r="AT60" s="28"/>
    </row>
    <row r="61" spans="1:48" ht="18.75" x14ac:dyDescent="0.3">
      <c r="A61" s="45" t="s">
        <v>24</v>
      </c>
      <c r="B61" s="45"/>
      <c r="C61" s="48">
        <v>0</v>
      </c>
      <c r="D61" s="48">
        <v>0</v>
      </c>
      <c r="E61" s="48">
        <v>0</v>
      </c>
      <c r="F61" s="148">
        <v>0</v>
      </c>
      <c r="G61" s="157"/>
      <c r="H61" s="156"/>
      <c r="I61" s="48">
        <v>0</v>
      </c>
      <c r="J61" s="48">
        <v>0</v>
      </c>
      <c r="K61" s="48">
        <v>0</v>
      </c>
      <c r="L61" s="83">
        <v>0</v>
      </c>
      <c r="M61" s="83">
        <v>0</v>
      </c>
      <c r="N61" s="83">
        <v>0</v>
      </c>
      <c r="O61" s="148">
        <v>0</v>
      </c>
      <c r="P61" s="157"/>
      <c r="Q61" s="156"/>
      <c r="R61" s="48">
        <v>0</v>
      </c>
      <c r="S61" s="83">
        <v>0</v>
      </c>
      <c r="T61" s="148">
        <v>0</v>
      </c>
      <c r="U61" s="157"/>
      <c r="V61" s="156">
        <v>0</v>
      </c>
      <c r="W61" s="48">
        <v>0</v>
      </c>
      <c r="X61" s="83">
        <v>0</v>
      </c>
      <c r="Y61" s="46">
        <v>0</v>
      </c>
      <c r="Z61" s="148">
        <v>0</v>
      </c>
      <c r="AA61" s="147"/>
      <c r="AB61" s="28">
        <f t="shared" si="43"/>
        <v>0</v>
      </c>
      <c r="AC61" s="149">
        <f t="shared" si="44"/>
        <v>0</v>
      </c>
      <c r="AD61" s="147"/>
      <c r="AE61" s="90">
        <v>0</v>
      </c>
      <c r="AF61" s="83">
        <v>0</v>
      </c>
      <c r="AG61" s="84"/>
      <c r="AH61" s="27">
        <v>299291.52885906259</v>
      </c>
      <c r="AI61" s="150">
        <v>207558.19971031725</v>
      </c>
      <c r="AJ61" s="149">
        <v>32004.133784136888</v>
      </c>
      <c r="AK61" s="147"/>
      <c r="AL61" s="28"/>
      <c r="AM61" s="29">
        <f t="shared" si="48"/>
        <v>0.15419354103477528</v>
      </c>
      <c r="AN61" s="150">
        <f t="shared" si="45"/>
        <v>0</v>
      </c>
      <c r="AO61" s="149">
        <f t="shared" si="46"/>
        <v>32004.133784136888</v>
      </c>
      <c r="AP61" s="48">
        <f>+C61+I61+R61+W61+AE61</f>
        <v>0</v>
      </c>
      <c r="AQ61" s="83">
        <f>+F61+O61+S61+X61+AF61</f>
        <v>0</v>
      </c>
      <c r="AR61" s="46">
        <f>F61+O61+T61+Z61+AI61</f>
        <v>207558.19971031725</v>
      </c>
      <c r="AS61" s="149">
        <f t="shared" si="47"/>
        <v>32004.133784136888</v>
      </c>
      <c r="AT61" s="90"/>
    </row>
    <row r="62" spans="1:48" ht="18.75" x14ac:dyDescent="0.3">
      <c r="A62" s="45" t="s">
        <v>31</v>
      </c>
      <c r="B62" s="45"/>
      <c r="C62" s="48">
        <v>0</v>
      </c>
      <c r="D62" s="48">
        <v>0</v>
      </c>
      <c r="E62" s="48">
        <v>0</v>
      </c>
      <c r="F62" s="148">
        <v>0</v>
      </c>
      <c r="G62" s="157"/>
      <c r="H62" s="156"/>
      <c r="I62" s="48">
        <v>0</v>
      </c>
      <c r="J62" s="48">
        <v>0</v>
      </c>
      <c r="K62" s="48">
        <v>0</v>
      </c>
      <c r="L62" s="83">
        <v>0</v>
      </c>
      <c r="M62" s="83">
        <v>0</v>
      </c>
      <c r="N62" s="83">
        <v>0</v>
      </c>
      <c r="O62" s="148">
        <v>0</v>
      </c>
      <c r="P62" s="157"/>
      <c r="Q62" s="156"/>
      <c r="R62" s="48">
        <v>0</v>
      </c>
      <c r="S62" s="83">
        <v>0</v>
      </c>
      <c r="T62" s="148">
        <v>0</v>
      </c>
      <c r="U62" s="157"/>
      <c r="V62" s="156">
        <v>0</v>
      </c>
      <c r="W62" s="48">
        <v>0</v>
      </c>
      <c r="X62" s="83">
        <v>0</v>
      </c>
      <c r="Y62" s="46">
        <v>0</v>
      </c>
      <c r="Z62" s="148">
        <v>0</v>
      </c>
      <c r="AA62" s="147"/>
      <c r="AB62" s="28">
        <f t="shared" si="43"/>
        <v>0</v>
      </c>
      <c r="AC62" s="149">
        <f t="shared" si="44"/>
        <v>0</v>
      </c>
      <c r="AD62" s="147"/>
      <c r="AE62" s="90">
        <v>0</v>
      </c>
      <c r="AF62" s="83">
        <v>0</v>
      </c>
      <c r="AG62" s="84"/>
      <c r="AH62" s="27">
        <v>18969.847602605649</v>
      </c>
      <c r="AI62" s="150">
        <v>49455.10184355927</v>
      </c>
      <c r="AJ62" s="149">
        <v>114605.47845699836</v>
      </c>
      <c r="AK62" s="147"/>
      <c r="AL62" s="28"/>
      <c r="AM62" s="29">
        <f t="shared" si="48"/>
        <v>2.3173641178523603</v>
      </c>
      <c r="AN62" s="150">
        <f t="shared" si="45"/>
        <v>0</v>
      </c>
      <c r="AO62" s="149">
        <f t="shared" si="46"/>
        <v>114605.47845699836</v>
      </c>
      <c r="AP62" s="48">
        <f>+C62+I62+R62+W62+AE62</f>
        <v>0</v>
      </c>
      <c r="AQ62" s="83">
        <f>+F62+O62+S62+X62+AF62</f>
        <v>0</v>
      </c>
      <c r="AR62" s="46">
        <f>F62+O62+T62+Z62+AI62</f>
        <v>49455.10184355927</v>
      </c>
      <c r="AS62" s="149">
        <f t="shared" si="47"/>
        <v>114605.47845699836</v>
      </c>
      <c r="AT62" s="90"/>
    </row>
    <row r="63" spans="1:48" ht="18.75" x14ac:dyDescent="0.3">
      <c r="A63" s="47" t="s">
        <v>26</v>
      </c>
      <c r="B63" s="47"/>
      <c r="C63" s="48">
        <v>0</v>
      </c>
      <c r="D63" s="48">
        <v>0</v>
      </c>
      <c r="E63" s="48">
        <v>0</v>
      </c>
      <c r="F63" s="148">
        <v>0</v>
      </c>
      <c r="G63" s="160"/>
      <c r="H63" s="160"/>
      <c r="I63" s="48">
        <v>0</v>
      </c>
      <c r="J63" s="48">
        <v>0</v>
      </c>
      <c r="K63" s="48">
        <v>0</v>
      </c>
      <c r="L63" s="83">
        <v>0</v>
      </c>
      <c r="M63" s="83">
        <v>0</v>
      </c>
      <c r="N63" s="83">
        <v>0</v>
      </c>
      <c r="O63" s="148">
        <v>0</v>
      </c>
      <c r="P63" s="160"/>
      <c r="Q63" s="160"/>
      <c r="R63" s="48">
        <v>0</v>
      </c>
      <c r="S63" s="83">
        <v>0</v>
      </c>
      <c r="T63" s="148">
        <v>0</v>
      </c>
      <c r="U63" s="160"/>
      <c r="V63" s="156">
        <v>0</v>
      </c>
      <c r="W63" s="48">
        <v>0</v>
      </c>
      <c r="X63" s="83">
        <v>0</v>
      </c>
      <c r="Y63" s="46">
        <v>0</v>
      </c>
      <c r="Z63" s="148">
        <v>30230.21783440073</v>
      </c>
      <c r="AA63" s="147"/>
      <c r="AB63" s="28">
        <f t="shared" si="43"/>
        <v>0</v>
      </c>
      <c r="AC63" s="149">
        <f t="shared" si="44"/>
        <v>30230.21783440073</v>
      </c>
      <c r="AD63" s="147"/>
      <c r="AE63" s="90">
        <v>0</v>
      </c>
      <c r="AF63" s="83">
        <v>0</v>
      </c>
      <c r="AG63" s="84"/>
      <c r="AH63" s="27">
        <v>42296</v>
      </c>
      <c r="AI63" s="150">
        <v>56893.973233001554</v>
      </c>
      <c r="AJ63" s="149">
        <v>62390.263386167084</v>
      </c>
      <c r="AK63" s="147"/>
      <c r="AL63" s="28"/>
      <c r="AM63" s="29">
        <f t="shared" si="48"/>
        <v>1.0966058413719186</v>
      </c>
      <c r="AN63" s="150">
        <f t="shared" si="45"/>
        <v>0</v>
      </c>
      <c r="AO63" s="149">
        <f t="shared" si="46"/>
        <v>92620.481220567817</v>
      </c>
      <c r="AP63" s="48">
        <f>+C63+I63+R63+W63+AE63</f>
        <v>0</v>
      </c>
      <c r="AQ63" s="83">
        <f>+F63+O63+S63+X63+AF63</f>
        <v>0</v>
      </c>
      <c r="AR63" s="46">
        <f>F63+O63+T63+Z63+AI63</f>
        <v>87124.19106740228</v>
      </c>
      <c r="AS63" s="149">
        <f t="shared" si="47"/>
        <v>92620.481220567817</v>
      </c>
      <c r="AT63" s="90"/>
    </row>
    <row r="64" spans="1:48" x14ac:dyDescent="0.25">
      <c r="A64" s="47"/>
      <c r="B64" s="47"/>
      <c r="C64" s="48"/>
      <c r="D64" s="180"/>
      <c r="E64" s="182"/>
      <c r="F64" s="148">
        <v>0</v>
      </c>
      <c r="G64" s="160"/>
      <c r="H64" s="160"/>
      <c r="I64" s="48"/>
      <c r="J64" s="180"/>
      <c r="K64" s="182"/>
      <c r="L64" s="83"/>
      <c r="M64" s="49"/>
      <c r="N64" s="183"/>
      <c r="O64" s="148">
        <v>0</v>
      </c>
      <c r="P64" s="160"/>
      <c r="Q64" s="160"/>
      <c r="R64" s="81"/>
      <c r="S64" s="49"/>
      <c r="T64" s="148"/>
      <c r="U64" s="160"/>
      <c r="V64" s="160"/>
      <c r="W64" s="81"/>
      <c r="X64" s="49"/>
      <c r="Y64" s="50"/>
      <c r="Z64" s="148"/>
      <c r="AA64" s="51"/>
      <c r="AB64" s="51"/>
      <c r="AC64" s="148"/>
      <c r="AD64" s="51"/>
      <c r="AE64" s="187"/>
      <c r="AF64" s="49"/>
      <c r="AG64" s="50"/>
      <c r="AH64" s="50"/>
      <c r="AI64" s="51"/>
      <c r="AJ64" s="148"/>
      <c r="AK64" s="51"/>
      <c r="AL64" s="28"/>
      <c r="AM64" s="29"/>
      <c r="AN64" s="51"/>
      <c r="AO64" s="148"/>
      <c r="AP64" s="81"/>
      <c r="AQ64" s="49"/>
      <c r="AR64" s="46">
        <f>F64+O64+T64+Z64+AH64</f>
        <v>0</v>
      </c>
      <c r="AS64" s="149">
        <f t="shared" si="47"/>
        <v>0</v>
      </c>
      <c r="AT64" s="51"/>
    </row>
    <row r="65" spans="1:48" ht="18.75" x14ac:dyDescent="0.3">
      <c r="A65" s="52" t="s">
        <v>27</v>
      </c>
      <c r="B65" s="52"/>
      <c r="C65" s="54">
        <f>D65+E65</f>
        <v>0</v>
      </c>
      <c r="D65" s="54">
        <f>SUM(D59:D63)</f>
        <v>0</v>
      </c>
      <c r="E65" s="54">
        <f>SUM(E59:E63)</f>
        <v>0</v>
      </c>
      <c r="F65" s="164">
        <f>SUM(F59:F63)</f>
        <v>0</v>
      </c>
      <c r="G65" s="151">
        <f>+C65-F65</f>
        <v>0</v>
      </c>
      <c r="H65" s="162"/>
      <c r="I65" s="54">
        <f>J65+K65</f>
        <v>0</v>
      </c>
      <c r="J65" s="54">
        <f>SUM(J59:J63)</f>
        <v>0</v>
      </c>
      <c r="K65" s="54">
        <f>SUM(K59:K63)</f>
        <v>0</v>
      </c>
      <c r="L65" s="55">
        <f>M65+N65</f>
        <v>0</v>
      </c>
      <c r="M65" s="55">
        <f>SUM(M59:M63)</f>
        <v>0</v>
      </c>
      <c r="N65" s="55">
        <f>SUM(N59:N63)</f>
        <v>0</v>
      </c>
      <c r="O65" s="184">
        <f>SUM(O59:O63)</f>
        <v>0</v>
      </c>
      <c r="P65" s="151">
        <f>+L65-O65</f>
        <v>0</v>
      </c>
      <c r="Q65" s="162"/>
      <c r="R65" s="54">
        <f>SUM(R59:R63)</f>
        <v>0</v>
      </c>
      <c r="S65" s="55">
        <f>SUM(S59:S63)</f>
        <v>0</v>
      </c>
      <c r="T65" s="166">
        <f>SUM(T59:T63)</f>
        <v>0</v>
      </c>
      <c r="U65" s="151">
        <f>+S65-T65</f>
        <v>0</v>
      </c>
      <c r="V65" s="162"/>
      <c r="W65" s="54">
        <f>SUM(W59:W63)</f>
        <v>0</v>
      </c>
      <c r="X65" s="55">
        <f>SUM(X59:X63)</f>
        <v>0</v>
      </c>
      <c r="Y65" s="56">
        <f>SUM(Y59:Y63)</f>
        <v>269501.23157894739</v>
      </c>
      <c r="Z65" s="166">
        <f>SUM(Z59:Z63)</f>
        <v>284030.74</v>
      </c>
      <c r="AA65" s="188"/>
      <c r="AB65" s="70">
        <f>SUM(AB59:AB63)</f>
        <v>0</v>
      </c>
      <c r="AC65" s="166">
        <f>SUM(AC59:AC63)</f>
        <v>284030.74</v>
      </c>
      <c r="AD65" s="188"/>
      <c r="AE65" s="168">
        <f t="shared" ref="AE65:AJ65" si="49">SUM(AE59:AE63)</f>
        <v>0</v>
      </c>
      <c r="AF65" s="55">
        <f t="shared" si="49"/>
        <v>0</v>
      </c>
      <c r="AG65" s="56">
        <f t="shared" si="49"/>
        <v>400000</v>
      </c>
      <c r="AH65" s="56">
        <f t="shared" si="49"/>
        <v>412157.28833746561</v>
      </c>
      <c r="AI65" s="168">
        <f t="shared" si="49"/>
        <v>412156.95761761663</v>
      </c>
      <c r="AJ65" s="166">
        <f t="shared" si="49"/>
        <v>360486.85999999993</v>
      </c>
      <c r="AK65" s="188"/>
      <c r="AL65" s="34">
        <f>AI65-AJ65</f>
        <v>51670.097617616702</v>
      </c>
      <c r="AM65" s="35">
        <f>IFERROR(AJ65/AI65,0)</f>
        <v>0.87463490143103628</v>
      </c>
      <c r="AN65" s="168">
        <f t="shared" ref="AN65" si="50">SUM(AN59:AN63)</f>
        <v>0</v>
      </c>
      <c r="AO65" s="166">
        <f>SUM(AO59:AO63)</f>
        <v>644517.60000000009</v>
      </c>
      <c r="AP65" s="54">
        <f>+C65+I65+R65+W65+AE65</f>
        <v>0</v>
      </c>
      <c r="AQ65" s="55">
        <f>+F65+O65+S65+X65+AF65</f>
        <v>0</v>
      </c>
      <c r="AR65" s="56">
        <f>SUM(AR59:AR64)</f>
        <v>696187.69761761662</v>
      </c>
      <c r="AS65" s="166">
        <f>SUM(AS59:AS63)</f>
        <v>644517.60000000009</v>
      </c>
      <c r="AT65" s="34">
        <f>AR65-AS65</f>
        <v>51670.097617616528</v>
      </c>
      <c r="AV65" s="86"/>
    </row>
    <row r="66" spans="1:48" ht="18.75" x14ac:dyDescent="0.3">
      <c r="A66" s="74"/>
      <c r="B66" s="74"/>
      <c r="C66" s="76"/>
      <c r="D66" s="76"/>
      <c r="E66" s="76"/>
      <c r="F66" s="171"/>
      <c r="G66" s="74"/>
      <c r="H66" s="74"/>
      <c r="I66" s="76"/>
      <c r="J66" s="76"/>
      <c r="K66" s="76"/>
      <c r="L66" s="77"/>
      <c r="M66" s="77"/>
      <c r="N66" s="77"/>
      <c r="O66" s="185"/>
      <c r="P66" s="74"/>
      <c r="Q66" s="74"/>
      <c r="R66" s="76"/>
      <c r="S66" s="77"/>
      <c r="T66" s="185"/>
      <c r="U66" s="74"/>
      <c r="V66" s="74"/>
      <c r="W66" s="76"/>
      <c r="X66" s="77"/>
      <c r="Y66" s="78"/>
      <c r="Z66" s="185"/>
      <c r="AA66" s="74"/>
      <c r="AB66" s="74"/>
      <c r="AC66" s="185"/>
      <c r="AD66" s="74"/>
      <c r="AE66" s="79"/>
      <c r="AF66" s="77"/>
      <c r="AG66" s="78"/>
      <c r="AH66" s="78"/>
      <c r="AI66" s="79"/>
      <c r="AJ66" s="185"/>
      <c r="AK66" s="74"/>
      <c r="AL66" s="74"/>
      <c r="AM66" s="74"/>
      <c r="AN66" s="79"/>
      <c r="AO66" s="185"/>
      <c r="AP66" s="76"/>
      <c r="AQ66" s="77"/>
      <c r="AR66" s="78"/>
      <c r="AS66" s="185"/>
      <c r="AT66" s="79"/>
    </row>
    <row r="67" spans="1:48" ht="18" customHeight="1" x14ac:dyDescent="0.25">
      <c r="A67" s="39" t="s">
        <v>44</v>
      </c>
      <c r="B67" s="40"/>
      <c r="C67" s="42">
        <v>2016</v>
      </c>
      <c r="D67" s="42"/>
      <c r="E67" s="42"/>
      <c r="F67" s="42"/>
      <c r="G67" s="42"/>
      <c r="H67" s="42"/>
      <c r="I67" s="42">
        <v>2017</v>
      </c>
      <c r="J67" s="42"/>
      <c r="K67" s="42"/>
      <c r="L67" s="276">
        <v>2017</v>
      </c>
      <c r="M67" s="276"/>
      <c r="N67" s="276"/>
      <c r="O67" s="42"/>
      <c r="P67" s="42"/>
      <c r="Q67" s="42"/>
      <c r="R67" s="41">
        <v>2018</v>
      </c>
      <c r="S67" s="41">
        <v>2018</v>
      </c>
      <c r="T67" s="42"/>
      <c r="U67" s="42"/>
      <c r="V67" s="42"/>
      <c r="W67" s="41">
        <v>2019</v>
      </c>
      <c r="X67" s="41">
        <v>2019</v>
      </c>
      <c r="Y67" s="42"/>
      <c r="Z67" s="42"/>
      <c r="AA67" s="42"/>
      <c r="AB67" s="42"/>
      <c r="AC67" s="42"/>
      <c r="AD67" s="42"/>
      <c r="AE67" s="41">
        <v>2020</v>
      </c>
      <c r="AF67" s="41">
        <v>2020</v>
      </c>
      <c r="AG67" s="41"/>
      <c r="AH67" s="41"/>
      <c r="AI67" s="154"/>
      <c r="AJ67" s="42"/>
      <c r="AK67" s="244"/>
      <c r="AL67" s="42"/>
      <c r="AM67" s="42"/>
      <c r="AN67" s="154"/>
      <c r="AO67" s="244"/>
      <c r="AP67" s="41"/>
      <c r="AQ67" s="41"/>
      <c r="AR67" s="41"/>
      <c r="AS67" s="42"/>
      <c r="AT67" s="155"/>
    </row>
    <row r="68" spans="1:48" ht="18" customHeight="1" x14ac:dyDescent="0.3">
      <c r="A68" s="45" t="s">
        <v>21</v>
      </c>
      <c r="B68" s="45"/>
      <c r="C68" s="87">
        <f>D68+E68</f>
        <v>112442.19346733668</v>
      </c>
      <c r="D68" s="87">
        <v>54301.193467336685</v>
      </c>
      <c r="E68" s="87">
        <v>58141</v>
      </c>
      <c r="F68" s="158">
        <v>148100.10904454312</v>
      </c>
      <c r="G68" s="157"/>
      <c r="H68" s="157"/>
      <c r="I68" s="87">
        <f>J68+K68</f>
        <v>144087.92211055278</v>
      </c>
      <c r="J68" s="87">
        <v>85946.922110552769</v>
      </c>
      <c r="K68" s="87">
        <v>58141</v>
      </c>
      <c r="L68" s="186">
        <f>M68+N68</f>
        <v>174158.0588235294</v>
      </c>
      <c r="M68" s="186">
        <v>104817.05882352941</v>
      </c>
      <c r="N68" s="186">
        <v>69341</v>
      </c>
      <c r="O68" s="159">
        <v>173361.39273680007</v>
      </c>
      <c r="P68" s="157"/>
      <c r="Q68" s="157"/>
      <c r="R68" s="25">
        <v>134018.82663316582</v>
      </c>
      <c r="S68" s="26">
        <v>96185.125</v>
      </c>
      <c r="T68" s="159">
        <v>121762.90053546178</v>
      </c>
      <c r="U68" s="157"/>
      <c r="V68" s="157"/>
      <c r="W68" s="25">
        <v>126826.61557788945</v>
      </c>
      <c r="X68" s="26">
        <v>117814.76057788945</v>
      </c>
      <c r="Y68" s="46">
        <v>169722.31931034484</v>
      </c>
      <c r="Z68" s="159">
        <v>164653.19807981077</v>
      </c>
      <c r="AA68" s="147"/>
      <c r="AB68" s="28">
        <f t="shared" ref="AB68:AB72" si="51">C68+I68+R68+W68</f>
        <v>517375.55778894474</v>
      </c>
      <c r="AC68" s="149">
        <f t="shared" ref="AC68:AC72" si="52">F68+O68+T68+Z68</f>
        <v>607877.60039661569</v>
      </c>
      <c r="AD68" s="147"/>
      <c r="AE68" s="28">
        <v>111722.97236180905</v>
      </c>
      <c r="AF68" s="26">
        <v>102711.11736180904</v>
      </c>
      <c r="AG68" s="46">
        <f>AF68</f>
        <v>102711.11736180904</v>
      </c>
      <c r="AH68" s="27">
        <v>115013.74763491006</v>
      </c>
      <c r="AI68" s="150">
        <v>145868.34019402904</v>
      </c>
      <c r="AJ68" s="149">
        <v>41619.547801432826</v>
      </c>
      <c r="AK68" s="147"/>
      <c r="AL68" s="28"/>
      <c r="AM68" s="29">
        <f t="shared" ref="AM68:AM72" si="53">IFERROR(AJ68/AI68,0)</f>
        <v>0.28532269405459704</v>
      </c>
      <c r="AN68" s="150">
        <f t="shared" ref="AN68:AN72" si="54">AB68+AE68</f>
        <v>629098.5301507538</v>
      </c>
      <c r="AO68" s="149">
        <f t="shared" ref="AO68:AO72" si="55">AC68+AJ68</f>
        <v>649497.14819804847</v>
      </c>
      <c r="AP68" s="25">
        <f>+C68+I68+R68+W68+AE68</f>
        <v>629098.5301507538</v>
      </c>
      <c r="AQ68" s="26">
        <f>+F68+O68+S68+X68+AF68</f>
        <v>638172.50472104165</v>
      </c>
      <c r="AR68" s="46">
        <f>F68+O68+T68+Z68+AI68</f>
        <v>753745.94059064472</v>
      </c>
      <c r="AS68" s="149">
        <f t="shared" ref="AS68:AS73" si="56">F68+O68+T68+Z68+AJ68</f>
        <v>649497.14819804847</v>
      </c>
      <c r="AT68" s="28"/>
    </row>
    <row r="69" spans="1:48" ht="18.75" x14ac:dyDescent="0.3">
      <c r="A69" s="45" t="s">
        <v>23</v>
      </c>
      <c r="B69" s="45"/>
      <c r="C69" s="87">
        <f>D69+E69</f>
        <v>209551.53768844221</v>
      </c>
      <c r="D69" s="87">
        <v>154632.53768844221</v>
      </c>
      <c r="E69" s="87">
        <v>54919</v>
      </c>
      <c r="F69" s="158">
        <f>96338.9421052632-13700</f>
        <v>82638.942105263195</v>
      </c>
      <c r="G69" s="157"/>
      <c r="H69" s="157"/>
      <c r="I69" s="87">
        <f>J69+K69</f>
        <v>186536.46231155779</v>
      </c>
      <c r="J69" s="87">
        <v>131617.46231155779</v>
      </c>
      <c r="K69" s="87">
        <v>54919</v>
      </c>
      <c r="L69" s="186">
        <f>M69+N69</f>
        <v>212273.35294117648</v>
      </c>
      <c r="M69" s="186">
        <v>142932.35294117648</v>
      </c>
      <c r="N69" s="186">
        <v>69341</v>
      </c>
      <c r="O69" s="159">
        <v>269026.83621269168</v>
      </c>
      <c r="P69" s="157"/>
      <c r="Q69" s="157"/>
      <c r="R69" s="25">
        <v>195167.11557788943</v>
      </c>
      <c r="S69" s="26">
        <v>151027</v>
      </c>
      <c r="T69" s="159">
        <v>81421.043780774271</v>
      </c>
      <c r="U69" s="157"/>
      <c r="V69" s="157"/>
      <c r="W69" s="25">
        <v>198044</v>
      </c>
      <c r="X69" s="26">
        <v>189531.55499999999</v>
      </c>
      <c r="Y69" s="46">
        <v>187807.48448275862</v>
      </c>
      <c r="Z69" s="159">
        <v>229176.07821990893</v>
      </c>
      <c r="AA69" s="147"/>
      <c r="AB69" s="28">
        <f t="shared" si="51"/>
        <v>789299.11557788937</v>
      </c>
      <c r="AC69" s="149">
        <f t="shared" si="52"/>
        <v>662262.90031863807</v>
      </c>
      <c r="AD69" s="147"/>
      <c r="AE69" s="28">
        <v>210989.9798994975</v>
      </c>
      <c r="AF69" s="26">
        <v>202477.53489949749</v>
      </c>
      <c r="AG69" s="46">
        <f>AF69</f>
        <v>202477.53489949749</v>
      </c>
      <c r="AH69" s="27">
        <v>93448.669953364413</v>
      </c>
      <c r="AI69" s="150">
        <v>115106.87696307016</v>
      </c>
      <c r="AJ69" s="149">
        <v>73458.443118049836</v>
      </c>
      <c r="AK69" s="147"/>
      <c r="AL69" s="28"/>
      <c r="AM69" s="29">
        <f t="shared" si="53"/>
        <v>0.63817597224549472</v>
      </c>
      <c r="AN69" s="150">
        <f t="shared" si="54"/>
        <v>1000289.0954773868</v>
      </c>
      <c r="AO69" s="149">
        <f t="shared" si="55"/>
        <v>735721.34343668795</v>
      </c>
      <c r="AP69" s="25">
        <f>+C69+I69+R69+W69+AE69</f>
        <v>1000289.0954773868</v>
      </c>
      <c r="AQ69" s="26">
        <f>+F69+O69+S69+X69+AF69</f>
        <v>894701.86821745231</v>
      </c>
      <c r="AR69" s="46">
        <f>F69+O69+T69+Z69+AI69</f>
        <v>777369.7772817082</v>
      </c>
      <c r="AS69" s="149">
        <f t="shared" si="56"/>
        <v>735721.34343668795</v>
      </c>
      <c r="AT69" s="28"/>
    </row>
    <row r="70" spans="1:48" ht="18.75" x14ac:dyDescent="0.3">
      <c r="A70" s="45" t="s">
        <v>24</v>
      </c>
      <c r="B70" s="45"/>
      <c r="C70" s="87">
        <f>D70+E70</f>
        <v>163080.25376884424</v>
      </c>
      <c r="D70" s="87">
        <v>44088.253768844224</v>
      </c>
      <c r="E70" s="87">
        <v>118992</v>
      </c>
      <c r="F70" s="158">
        <v>161929.88105263159</v>
      </c>
      <c r="G70" s="157"/>
      <c r="H70" s="157"/>
      <c r="I70" s="87">
        <f>J70+K70</f>
        <v>161354.12311557788</v>
      </c>
      <c r="J70" s="87">
        <v>42362.123115577888</v>
      </c>
      <c r="K70" s="87">
        <v>118992</v>
      </c>
      <c r="L70" s="186">
        <f>M70+N70</f>
        <v>189148.11764705883</v>
      </c>
      <c r="M70" s="186">
        <v>47644.117647058825</v>
      </c>
      <c r="N70" s="186">
        <v>141504</v>
      </c>
      <c r="O70" s="159">
        <v>95838.095079556064</v>
      </c>
      <c r="P70" s="157"/>
      <c r="Q70" s="157"/>
      <c r="R70" s="25">
        <v>162217.18844221105</v>
      </c>
      <c r="S70" s="26">
        <v>41343.25</v>
      </c>
      <c r="T70" s="159">
        <v>42542.00227347848</v>
      </c>
      <c r="U70" s="157"/>
      <c r="V70" s="157"/>
      <c r="W70" s="25">
        <v>161354.12311557788</v>
      </c>
      <c r="X70" s="26">
        <v>142910.36311557787</v>
      </c>
      <c r="Y70" s="46">
        <v>164157.65310344828</v>
      </c>
      <c r="Z70" s="159">
        <v>106209.03736585948</v>
      </c>
      <c r="AA70" s="147"/>
      <c r="AB70" s="28">
        <f t="shared" si="51"/>
        <v>648005.68844221102</v>
      </c>
      <c r="AC70" s="149">
        <f t="shared" si="52"/>
        <v>406519.01577152562</v>
      </c>
      <c r="AD70" s="147"/>
      <c r="AE70" s="28">
        <v>162648.72110552766</v>
      </c>
      <c r="AF70" s="26">
        <v>144204.96110552765</v>
      </c>
      <c r="AG70" s="46">
        <f>AF70</f>
        <v>144204.96110552765</v>
      </c>
      <c r="AH70" s="27">
        <v>265969.29140572948</v>
      </c>
      <c r="AI70" s="150">
        <v>210427.24419788818</v>
      </c>
      <c r="AJ70" s="149">
        <v>279564.50698338932</v>
      </c>
      <c r="AK70" s="147"/>
      <c r="AL70" s="28"/>
      <c r="AM70" s="29">
        <f t="shared" si="53"/>
        <v>1.3285566137076987</v>
      </c>
      <c r="AN70" s="150">
        <f t="shared" si="54"/>
        <v>810654.40954773873</v>
      </c>
      <c r="AO70" s="149">
        <f t="shared" si="55"/>
        <v>686083.52275491494</v>
      </c>
      <c r="AP70" s="25">
        <f>+C70+I70+R70+W70+AE70</f>
        <v>810654.40954773873</v>
      </c>
      <c r="AQ70" s="26">
        <f>+F70+O70+S70+X70+AF70</f>
        <v>586226.55035329307</v>
      </c>
      <c r="AR70" s="46">
        <f>F70+O70+T70+Z70+AI70</f>
        <v>616946.25996941375</v>
      </c>
      <c r="AS70" s="149">
        <f t="shared" si="56"/>
        <v>686083.52275491494</v>
      </c>
      <c r="AT70" s="28"/>
    </row>
    <row r="71" spans="1:48" ht="18.75" x14ac:dyDescent="0.3">
      <c r="A71" s="45" t="s">
        <v>31</v>
      </c>
      <c r="B71" s="45"/>
      <c r="C71" s="87">
        <f>D71+E71</f>
        <v>71071.015075376883</v>
      </c>
      <c r="D71" s="87">
        <v>33228.015075376883</v>
      </c>
      <c r="E71" s="87">
        <v>37843</v>
      </c>
      <c r="F71" s="158">
        <v>33397.664736842104</v>
      </c>
      <c r="G71" s="157"/>
      <c r="H71" s="157"/>
      <c r="I71" s="87">
        <f>J71+K71</f>
        <v>64166.492462311558</v>
      </c>
      <c r="J71" s="87">
        <v>26323.492462311558</v>
      </c>
      <c r="K71" s="87">
        <v>37843</v>
      </c>
      <c r="L71" s="186">
        <f>M71+N71</f>
        <v>73833.470588235301</v>
      </c>
      <c r="M71" s="186">
        <v>28586.470588235294</v>
      </c>
      <c r="N71" s="186">
        <v>45247</v>
      </c>
      <c r="O71" s="159">
        <v>36996.745970952223</v>
      </c>
      <c r="P71" s="157"/>
      <c r="Q71" s="157"/>
      <c r="R71" s="25">
        <v>64741.869346733671</v>
      </c>
      <c r="S71" s="26">
        <v>23062.625</v>
      </c>
      <c r="T71" s="159">
        <v>25355.703410285492</v>
      </c>
      <c r="U71" s="157"/>
      <c r="V71" s="157"/>
      <c r="W71" s="25">
        <v>69920.261306532659</v>
      </c>
      <c r="X71" s="26">
        <v>64054.596306532665</v>
      </c>
      <c r="Y71" s="46">
        <v>83469.993103448272</v>
      </c>
      <c r="Z71" s="159">
        <v>60203.28633442078</v>
      </c>
      <c r="AA71" s="147"/>
      <c r="AB71" s="28">
        <f t="shared" si="51"/>
        <v>269899.63819095481</v>
      </c>
      <c r="AC71" s="149">
        <f t="shared" si="52"/>
        <v>155953.40045250062</v>
      </c>
      <c r="AD71" s="147"/>
      <c r="AE71" s="28">
        <v>70783.326633165823</v>
      </c>
      <c r="AF71" s="26">
        <v>64917.66163316583</v>
      </c>
      <c r="AG71" s="46">
        <f>AF71</f>
        <v>64917.66163316583</v>
      </c>
      <c r="AH71" s="27">
        <v>93448.669953364413</v>
      </c>
      <c r="AI71" s="150">
        <v>89967.538645012595</v>
      </c>
      <c r="AJ71" s="149">
        <v>68701.042097127996</v>
      </c>
      <c r="AK71" s="147"/>
      <c r="AL71" s="28"/>
      <c r="AM71" s="29">
        <f t="shared" si="53"/>
        <v>0.76362033608814839</v>
      </c>
      <c r="AN71" s="150">
        <f t="shared" si="54"/>
        <v>340682.96482412063</v>
      </c>
      <c r="AO71" s="149">
        <f t="shared" si="55"/>
        <v>224654.44254962861</v>
      </c>
      <c r="AP71" s="25">
        <f>+C71+I71+R71+W71+AE71</f>
        <v>340682.96482412063</v>
      </c>
      <c r="AQ71" s="26">
        <f>+F71+O71+S71+X71+AF71</f>
        <v>222429.29364749283</v>
      </c>
      <c r="AR71" s="46">
        <f>F71+O71+T71+Z71+AI71</f>
        <v>245920.93909751321</v>
      </c>
      <c r="AS71" s="149">
        <f t="shared" si="56"/>
        <v>224654.44254962861</v>
      </c>
      <c r="AT71" s="28"/>
    </row>
    <row r="72" spans="1:48" ht="18.75" x14ac:dyDescent="0.3">
      <c r="A72" s="47" t="s">
        <v>26</v>
      </c>
      <c r="B72" s="47"/>
      <c r="C72" s="87">
        <f>D72+E72</f>
        <v>89822</v>
      </c>
      <c r="D72" s="87">
        <v>34328</v>
      </c>
      <c r="E72" s="182">
        <v>55494</v>
      </c>
      <c r="F72" s="148">
        <v>87973.83</v>
      </c>
      <c r="G72" s="160"/>
      <c r="H72" s="160"/>
      <c r="I72" s="87">
        <f>J72+K72</f>
        <v>89487</v>
      </c>
      <c r="J72" s="87">
        <v>33993</v>
      </c>
      <c r="K72" s="182">
        <v>55494</v>
      </c>
      <c r="L72" s="186">
        <f>M72+N72</f>
        <v>88840</v>
      </c>
      <c r="M72" s="186">
        <v>30993</v>
      </c>
      <c r="N72" s="183">
        <v>57847</v>
      </c>
      <c r="O72" s="161">
        <v>84850.82</v>
      </c>
      <c r="P72" s="160"/>
      <c r="Q72" s="160"/>
      <c r="R72" s="25">
        <v>89822</v>
      </c>
      <c r="S72" s="26">
        <v>33078.823250503774</v>
      </c>
      <c r="T72" s="161">
        <v>30971.62</v>
      </c>
      <c r="U72" s="160"/>
      <c r="V72" s="160"/>
      <c r="W72" s="25">
        <v>89072</v>
      </c>
      <c r="X72" s="26">
        <v>80470.429999999993</v>
      </c>
      <c r="Y72" s="46">
        <v>30000</v>
      </c>
      <c r="Z72" s="161">
        <v>42699.88</v>
      </c>
      <c r="AA72" s="147"/>
      <c r="AB72" s="28">
        <f t="shared" si="51"/>
        <v>358203</v>
      </c>
      <c r="AC72" s="149">
        <f t="shared" si="52"/>
        <v>246496.15000000002</v>
      </c>
      <c r="AD72" s="147"/>
      <c r="AE72" s="28">
        <v>89072</v>
      </c>
      <c r="AF72" s="26">
        <v>80470.429999999993</v>
      </c>
      <c r="AG72" s="46">
        <f>AF72</f>
        <v>80470.429999999993</v>
      </c>
      <c r="AH72" s="27">
        <v>33000</v>
      </c>
      <c r="AI72" s="150">
        <v>26787</v>
      </c>
      <c r="AJ72" s="149">
        <v>34596</v>
      </c>
      <c r="AK72" s="147"/>
      <c r="AL72" s="28"/>
      <c r="AM72" s="29">
        <f t="shared" si="53"/>
        <v>1.2915220069436668</v>
      </c>
      <c r="AN72" s="150">
        <f t="shared" si="54"/>
        <v>447275</v>
      </c>
      <c r="AO72" s="149">
        <f t="shared" si="55"/>
        <v>281092.15000000002</v>
      </c>
      <c r="AP72" s="25">
        <f>+C72+I72+R72+W72+AE72</f>
        <v>447275</v>
      </c>
      <c r="AQ72" s="26">
        <f>+F72+O72+S72+X72+AF72</f>
        <v>366844.33325050381</v>
      </c>
      <c r="AR72" s="46">
        <f>F72+O72+T72+Z72+AI72</f>
        <v>273283.15000000002</v>
      </c>
      <c r="AS72" s="149">
        <f t="shared" si="56"/>
        <v>281092.15000000002</v>
      </c>
      <c r="AT72" s="28"/>
    </row>
    <row r="73" spans="1:48" x14ac:dyDescent="0.25">
      <c r="A73" s="47"/>
      <c r="B73" s="47"/>
      <c r="C73" s="87"/>
      <c r="D73" s="87"/>
      <c r="E73" s="182"/>
      <c r="F73" s="158"/>
      <c r="G73" s="160"/>
      <c r="H73" s="160"/>
      <c r="I73" s="87"/>
      <c r="J73" s="87"/>
      <c r="K73" s="182"/>
      <c r="L73" s="186"/>
      <c r="M73" s="186"/>
      <c r="N73" s="183"/>
      <c r="O73" s="161"/>
      <c r="P73" s="160"/>
      <c r="Q73" s="160"/>
      <c r="R73" s="87"/>
      <c r="S73" s="49"/>
      <c r="T73" s="161"/>
      <c r="U73" s="160"/>
      <c r="V73" s="160"/>
      <c r="W73" s="87"/>
      <c r="X73" s="49"/>
      <c r="Y73" s="88"/>
      <c r="Z73" s="161"/>
      <c r="AA73" s="89"/>
      <c r="AB73" s="89"/>
      <c r="AC73" s="161"/>
      <c r="AD73" s="89"/>
      <c r="AE73" s="89"/>
      <c r="AF73" s="49"/>
      <c r="AG73" s="88"/>
      <c r="AH73" s="88"/>
      <c r="AI73" s="89"/>
      <c r="AJ73" s="161"/>
      <c r="AK73" s="89"/>
      <c r="AL73" s="51"/>
      <c r="AM73" s="29"/>
      <c r="AN73" s="89"/>
      <c r="AO73" s="161"/>
      <c r="AP73" s="87"/>
      <c r="AQ73" s="49"/>
      <c r="AR73" s="46">
        <f>F73+O73+T73+Z73+AH73</f>
        <v>0</v>
      </c>
      <c r="AS73" s="149">
        <f t="shared" si="56"/>
        <v>0</v>
      </c>
      <c r="AT73" s="89"/>
    </row>
    <row r="74" spans="1:48" ht="18.75" x14ac:dyDescent="0.3">
      <c r="A74" s="52" t="s">
        <v>47</v>
      </c>
      <c r="B74" s="52"/>
      <c r="C74" s="189">
        <f>SUM(C68:C72)</f>
        <v>645967</v>
      </c>
      <c r="D74" s="189">
        <f>SUM(D68:D72)</f>
        <v>320578</v>
      </c>
      <c r="E74" s="189">
        <f>SUM(E68:E72)</f>
        <v>325389</v>
      </c>
      <c r="F74" s="190">
        <f>SUM(F68:F73)</f>
        <v>514040.42693928001</v>
      </c>
      <c r="G74" s="151">
        <f>+C74-F74</f>
        <v>131926.57306071999</v>
      </c>
      <c r="H74" s="191"/>
      <c r="I74" s="189">
        <f t="shared" ref="I74:O74" si="57">SUM(I68:I72)</f>
        <v>645632</v>
      </c>
      <c r="J74" s="189">
        <f t="shared" si="57"/>
        <v>320243</v>
      </c>
      <c r="K74" s="189">
        <f t="shared" si="57"/>
        <v>325389</v>
      </c>
      <c r="L74" s="192">
        <f t="shared" si="57"/>
        <v>738253</v>
      </c>
      <c r="M74" s="192">
        <f t="shared" si="57"/>
        <v>354973</v>
      </c>
      <c r="N74" s="192">
        <f t="shared" si="57"/>
        <v>383280</v>
      </c>
      <c r="O74" s="193">
        <f t="shared" si="57"/>
        <v>660073.89000000013</v>
      </c>
      <c r="P74" s="151">
        <f>+L74-O74</f>
        <v>78179.10999999987</v>
      </c>
      <c r="Q74" s="191"/>
      <c r="R74" s="54">
        <f>SUM(R68:R72)</f>
        <v>645967</v>
      </c>
      <c r="S74" s="55">
        <f>SUM(S68:S72)</f>
        <v>344696.82325050374</v>
      </c>
      <c r="T74" s="166">
        <f>SUM(T68:T72)</f>
        <v>302053.27</v>
      </c>
      <c r="U74" s="151">
        <f>+S74-T74</f>
        <v>42643.553250503726</v>
      </c>
      <c r="V74" s="191"/>
      <c r="W74" s="54">
        <v>645217</v>
      </c>
      <c r="X74" s="55">
        <f>SUM(X68:X72)</f>
        <v>594781.70499999996</v>
      </c>
      <c r="Y74" s="194">
        <f>SUM(Y68:Y72)</f>
        <v>635157.44999999995</v>
      </c>
      <c r="Z74" s="166">
        <f>SUM(Z68:Z72)</f>
        <v>602941.48</v>
      </c>
      <c r="AA74" s="191"/>
      <c r="AB74" s="70">
        <f>SUM(AB68:AB72)</f>
        <v>2582783</v>
      </c>
      <c r="AC74" s="166">
        <f>SUM(AC68:AC72)</f>
        <v>2079109.0669392804</v>
      </c>
      <c r="AD74" s="191"/>
      <c r="AE74" s="168">
        <v>645217</v>
      </c>
      <c r="AF74" s="55">
        <f>SUM(AF68:AF72)</f>
        <v>594781.70500000007</v>
      </c>
      <c r="AG74" s="56">
        <f>SUM(AG68:AG72)</f>
        <v>594781.70500000007</v>
      </c>
      <c r="AH74" s="56">
        <f>SUM(AH68:AH72)</f>
        <v>600880.37894736836</v>
      </c>
      <c r="AI74" s="168">
        <f>SUM(AI68:AI72)</f>
        <v>588157</v>
      </c>
      <c r="AJ74" s="166">
        <f>SUM(AJ68:AJ72)</f>
        <v>497939.54</v>
      </c>
      <c r="AK74" s="191"/>
      <c r="AL74" s="34">
        <f>AI74-AJ74</f>
        <v>90217.460000000021</v>
      </c>
      <c r="AM74" s="35">
        <f>IFERROR(AJ74/AI74,0)</f>
        <v>0.84660990177792661</v>
      </c>
      <c r="AN74" s="168">
        <f>SUM(AN68:AN72)</f>
        <v>3228000</v>
      </c>
      <c r="AO74" s="166">
        <f>SUM(AO68:AO72)</f>
        <v>2577048.6069392799</v>
      </c>
      <c r="AP74" s="54">
        <f>+C74+I74+R74+W74+AE74</f>
        <v>3228000</v>
      </c>
      <c r="AQ74" s="55">
        <f>+F74+O74+S74+X74+AF74</f>
        <v>2708374.5501897838</v>
      </c>
      <c r="AR74" s="56">
        <f>SUM(AR68:AR73)</f>
        <v>2667266.0669392799</v>
      </c>
      <c r="AS74" s="166">
        <f>SUM(AS68:AS72)</f>
        <v>2577048.6069392799</v>
      </c>
      <c r="AT74" s="34">
        <f>AR74-AS74</f>
        <v>90217.459999999963</v>
      </c>
      <c r="AV74" s="86"/>
    </row>
    <row r="75" spans="1:48" ht="18.75" x14ac:dyDescent="0.3">
      <c r="A75" s="74"/>
      <c r="B75" s="74"/>
      <c r="C75" s="76"/>
      <c r="D75" s="76"/>
      <c r="E75" s="76"/>
      <c r="F75" s="171"/>
      <c r="G75" s="79"/>
      <c r="H75" s="79"/>
      <c r="I75" s="76"/>
      <c r="J75" s="76"/>
      <c r="K75" s="76"/>
      <c r="L75" s="77"/>
      <c r="M75" s="77"/>
      <c r="N75" s="77"/>
      <c r="O75" s="185"/>
      <c r="P75" s="79"/>
      <c r="Q75" s="79"/>
      <c r="R75" s="76"/>
      <c r="S75" s="77"/>
      <c r="T75" s="185"/>
      <c r="U75" s="79"/>
      <c r="V75" s="79"/>
      <c r="W75" s="76"/>
      <c r="X75" s="77"/>
      <c r="Y75" s="78"/>
      <c r="Z75" s="185"/>
      <c r="AA75" s="74"/>
      <c r="AB75" s="74"/>
      <c r="AC75" s="185"/>
      <c r="AD75" s="74"/>
      <c r="AE75" s="79"/>
      <c r="AF75" s="77"/>
      <c r="AG75" s="78"/>
      <c r="AH75" s="78"/>
      <c r="AI75" s="79"/>
      <c r="AJ75" s="185"/>
      <c r="AK75" s="74"/>
      <c r="AL75" s="79"/>
      <c r="AM75" s="79"/>
      <c r="AN75" s="79"/>
      <c r="AO75" s="185"/>
      <c r="AP75" s="76"/>
      <c r="AQ75" s="77"/>
      <c r="AR75" s="78"/>
      <c r="AS75" s="185"/>
      <c r="AT75" s="79"/>
    </row>
    <row r="76" spans="1:48" ht="18" customHeight="1" x14ac:dyDescent="0.25">
      <c r="A76" s="39" t="s">
        <v>48</v>
      </c>
      <c r="B76" s="40"/>
      <c r="C76" s="42">
        <v>2016</v>
      </c>
      <c r="D76" s="42"/>
      <c r="E76" s="42"/>
      <c r="F76" s="42"/>
      <c r="G76" s="42"/>
      <c r="H76" s="42"/>
      <c r="I76" s="42">
        <v>2017</v>
      </c>
      <c r="J76" s="42"/>
      <c r="K76" s="42"/>
      <c r="L76" s="276">
        <v>2017</v>
      </c>
      <c r="M76" s="276"/>
      <c r="N76" s="276"/>
      <c r="O76" s="42"/>
      <c r="P76" s="42"/>
      <c r="Q76" s="42"/>
      <c r="R76" s="41">
        <v>2018</v>
      </c>
      <c r="S76" s="41">
        <v>2018</v>
      </c>
      <c r="T76" s="42"/>
      <c r="U76" s="42"/>
      <c r="V76" s="42"/>
      <c r="W76" s="41">
        <v>2019</v>
      </c>
      <c r="X76" s="41">
        <v>2019</v>
      </c>
      <c r="Y76" s="42"/>
      <c r="Z76" s="42"/>
      <c r="AA76" s="42"/>
      <c r="AB76" s="42"/>
      <c r="AC76" s="42"/>
      <c r="AD76" s="42"/>
      <c r="AE76" s="41">
        <v>2020</v>
      </c>
      <c r="AF76" s="41">
        <v>2020</v>
      </c>
      <c r="AG76" s="41"/>
      <c r="AH76" s="41"/>
      <c r="AI76" s="154"/>
      <c r="AJ76" s="42"/>
      <c r="AK76" s="244"/>
      <c r="AL76" s="42"/>
      <c r="AM76" s="42"/>
      <c r="AN76" s="154"/>
      <c r="AO76" s="244"/>
      <c r="AP76" s="41"/>
      <c r="AQ76" s="41"/>
      <c r="AR76" s="41"/>
      <c r="AS76" s="42"/>
      <c r="AT76" s="155"/>
    </row>
    <row r="77" spans="1:48" ht="18" customHeight="1" x14ac:dyDescent="0.3">
      <c r="A77" s="45" t="s">
        <v>21</v>
      </c>
      <c r="B77" s="45"/>
      <c r="C77" s="48">
        <f>D77+E77</f>
        <v>118085.03015867827</v>
      </c>
      <c r="D77" s="48">
        <v>47237.030158678281</v>
      </c>
      <c r="E77" s="87">
        <v>70848</v>
      </c>
      <c r="F77" s="158">
        <v>67932.321029770275</v>
      </c>
      <c r="G77" s="157"/>
      <c r="H77" s="157"/>
      <c r="I77" s="48">
        <f>J77+K77</f>
        <v>141665.37856180148</v>
      </c>
      <c r="J77" s="48">
        <v>51869.378561801488</v>
      </c>
      <c r="K77" s="87">
        <v>89796</v>
      </c>
      <c r="L77" s="83">
        <f>M77+N77</f>
        <v>173118.11460441051</v>
      </c>
      <c r="M77" s="83">
        <v>53857.114604410519</v>
      </c>
      <c r="N77" s="186">
        <v>119261</v>
      </c>
      <c r="O77" s="159">
        <v>89871.561760706711</v>
      </c>
      <c r="P77" s="157"/>
      <c r="Q77" s="157"/>
      <c r="R77" s="25">
        <v>160421.02505160053</v>
      </c>
      <c r="S77" s="26">
        <v>88804.890598629994</v>
      </c>
      <c r="T77" s="159">
        <v>53311.894344229084</v>
      </c>
      <c r="U77" s="157"/>
      <c r="V77" s="157"/>
      <c r="W77" s="25">
        <v>153218.1682972727</v>
      </c>
      <c r="X77" s="26">
        <v>136581.39829727271</v>
      </c>
      <c r="Y77" s="46">
        <v>199533.72945373019</v>
      </c>
      <c r="Z77" s="159">
        <v>163619.71200440064</v>
      </c>
      <c r="AA77" s="147"/>
      <c r="AB77" s="28">
        <f t="shared" ref="AB77:AB81" si="58">C77+I77+R77+W77</f>
        <v>573389.60206935299</v>
      </c>
      <c r="AC77" s="149">
        <f t="shared" ref="AC77:AC81" si="59">F77+O77+T77+Z77</f>
        <v>374735.48913910671</v>
      </c>
      <c r="AD77" s="147"/>
      <c r="AE77" s="28">
        <v>153030.24315595842</v>
      </c>
      <c r="AF77" s="26">
        <v>136393.47315595843</v>
      </c>
      <c r="AG77" s="46">
        <f>AF77</f>
        <v>136393.47315595843</v>
      </c>
      <c r="AH77" s="27">
        <v>212133.9454971012</v>
      </c>
      <c r="AI77" s="150">
        <v>229499.0426145544</v>
      </c>
      <c r="AJ77" s="149">
        <v>331403.89973969059</v>
      </c>
      <c r="AK77" s="147"/>
      <c r="AL77" s="28"/>
      <c r="AM77" s="29">
        <f t="shared" ref="AM77:AM81" si="60">IFERROR(AJ77/AI77,0)</f>
        <v>1.4440317308699464</v>
      </c>
      <c r="AN77" s="150">
        <f t="shared" ref="AN77:AN81" si="61">AB77+AE77</f>
        <v>726419.84522531135</v>
      </c>
      <c r="AO77" s="149">
        <f t="shared" ref="AO77:AO81" si="62">AC77+AJ77</f>
        <v>706139.3888787973</v>
      </c>
      <c r="AP77" s="25">
        <f>+C77+I77+R77+W77+AE77</f>
        <v>726419.84522531135</v>
      </c>
      <c r="AQ77" s="26">
        <f>+F77+O77+S77+X77+AF77</f>
        <v>519583.64484233817</v>
      </c>
      <c r="AR77" s="46">
        <f>F77+O77+T77+Z77+AI77</f>
        <v>604234.53175366111</v>
      </c>
      <c r="AS77" s="149">
        <f t="shared" ref="AS77:AS82" si="63">F77+O77+T77+Z77+AJ77</f>
        <v>706139.3888787973</v>
      </c>
      <c r="AT77" s="28"/>
    </row>
    <row r="78" spans="1:48" ht="18.75" x14ac:dyDescent="0.3">
      <c r="A78" s="45" t="s">
        <v>23</v>
      </c>
      <c r="B78" s="45"/>
      <c r="C78" s="48">
        <f>D78+E78</f>
        <v>143241.05821353488</v>
      </c>
      <c r="D78" s="48">
        <v>103416.0582135349</v>
      </c>
      <c r="E78" s="87">
        <v>39825</v>
      </c>
      <c r="F78" s="158">
        <v>110906.50093023299</v>
      </c>
      <c r="G78" s="157"/>
      <c r="H78" s="157"/>
      <c r="I78" s="48">
        <f>J78+K78</f>
        <v>163982.23271939467</v>
      </c>
      <c r="J78" s="48">
        <v>101891.23271939468</v>
      </c>
      <c r="K78" s="87">
        <v>62091</v>
      </c>
      <c r="L78" s="83">
        <f>M78+N78</f>
        <v>202800.43455933203</v>
      </c>
      <c r="M78" s="83">
        <v>105796.43455933202</v>
      </c>
      <c r="N78" s="186">
        <v>97004</v>
      </c>
      <c r="O78" s="159">
        <v>171072.56525697777</v>
      </c>
      <c r="P78" s="157"/>
      <c r="Q78" s="157"/>
      <c r="R78" s="25">
        <v>163781.95481059491</v>
      </c>
      <c r="S78" s="26">
        <v>202658.58612131441</v>
      </c>
      <c r="T78" s="159">
        <v>35795.367445801014</v>
      </c>
      <c r="U78" s="157"/>
      <c r="V78" s="157"/>
      <c r="W78" s="25">
        <v>162196.38494375144</v>
      </c>
      <c r="X78" s="26">
        <v>153614.18994375144</v>
      </c>
      <c r="Y78" s="46">
        <v>88046.86684089186</v>
      </c>
      <c r="Z78" s="159">
        <v>88884.032520827503</v>
      </c>
      <c r="AA78" s="147"/>
      <c r="AB78" s="28">
        <f t="shared" si="58"/>
        <v>633201.6306872759</v>
      </c>
      <c r="AC78" s="149">
        <f t="shared" si="59"/>
        <v>406658.46615383925</v>
      </c>
      <c r="AD78" s="147"/>
      <c r="AE78" s="28">
        <v>161758.85818546469</v>
      </c>
      <c r="AF78" s="26">
        <v>153176.66318546471</v>
      </c>
      <c r="AG78" s="46">
        <f>AF78</f>
        <v>153176.66318546471</v>
      </c>
      <c r="AH78" s="27">
        <v>225404.25081847701</v>
      </c>
      <c r="AI78" s="150">
        <v>179120.0325124769</v>
      </c>
      <c r="AJ78" s="149">
        <v>76539.074073326803</v>
      </c>
      <c r="AK78" s="147"/>
      <c r="AL78" s="28"/>
      <c r="AM78" s="29">
        <f t="shared" si="60"/>
        <v>0.42730605281681905</v>
      </c>
      <c r="AN78" s="150">
        <f t="shared" si="61"/>
        <v>794960.48887274065</v>
      </c>
      <c r="AO78" s="149">
        <f t="shared" si="62"/>
        <v>483197.54022716603</v>
      </c>
      <c r="AP78" s="25">
        <f>+C78+I78+R78+W78+AE78</f>
        <v>794960.48887274065</v>
      </c>
      <c r="AQ78" s="26">
        <f>+F78+O78+S78+X78+AF78</f>
        <v>791428.50543774129</v>
      </c>
      <c r="AR78" s="46">
        <f>F78+O78+T78+Z78+AI78</f>
        <v>585778.49866631615</v>
      </c>
      <c r="AS78" s="149">
        <f t="shared" si="63"/>
        <v>483197.54022716603</v>
      </c>
      <c r="AT78" s="28"/>
    </row>
    <row r="79" spans="1:48" ht="18.75" x14ac:dyDescent="0.3">
      <c r="A79" s="45" t="s">
        <v>24</v>
      </c>
      <c r="B79" s="45"/>
      <c r="C79" s="48">
        <f>D79+E79</f>
        <v>148903.35279233358</v>
      </c>
      <c r="D79" s="48">
        <v>58829.352792333593</v>
      </c>
      <c r="E79" s="87">
        <v>90074</v>
      </c>
      <c r="F79" s="158">
        <v>86912.90217089685</v>
      </c>
      <c r="G79" s="157"/>
      <c r="H79" s="157"/>
      <c r="I79" s="48">
        <f>J79+K79</f>
        <v>134094.65724360701</v>
      </c>
      <c r="J79" s="48">
        <v>57657.657243607006</v>
      </c>
      <c r="K79" s="87">
        <v>76437</v>
      </c>
      <c r="L79" s="83">
        <f>M79+N79</f>
        <v>99253.004277335247</v>
      </c>
      <c r="M79" s="83">
        <v>59868.004277335247</v>
      </c>
      <c r="N79" s="186">
        <v>39385</v>
      </c>
      <c r="O79" s="159">
        <v>117997.20009669443</v>
      </c>
      <c r="P79" s="157"/>
      <c r="Q79" s="157"/>
      <c r="R79" s="25">
        <v>143579.72142317437</v>
      </c>
      <c r="S79" s="26">
        <v>69030.956914523966</v>
      </c>
      <c r="T79" s="159">
        <v>186602.78407874273</v>
      </c>
      <c r="U79" s="157"/>
      <c r="V79" s="157"/>
      <c r="W79" s="25">
        <v>152511.56263685075</v>
      </c>
      <c r="X79" s="26">
        <v>139440.25763685076</v>
      </c>
      <c r="Y79" s="46">
        <v>124153.960123217</v>
      </c>
      <c r="Z79" s="159">
        <v>138293.7005908493</v>
      </c>
      <c r="AA79" s="147"/>
      <c r="AB79" s="28">
        <f t="shared" si="58"/>
        <v>579089.29409596568</v>
      </c>
      <c r="AC79" s="149">
        <f t="shared" si="59"/>
        <v>529806.58693718328</v>
      </c>
      <c r="AD79" s="147"/>
      <c r="AE79" s="28">
        <v>157729.72110793545</v>
      </c>
      <c r="AF79" s="26">
        <v>144658.41610793542</v>
      </c>
      <c r="AG79" s="46">
        <f>AF79</f>
        <v>144658.41610793542</v>
      </c>
      <c r="AH79" s="27">
        <v>20171.849583432726</v>
      </c>
      <c r="AI79" s="150">
        <v>44436.914872968679</v>
      </c>
      <c r="AJ79" s="149">
        <v>60645.667712904316</v>
      </c>
      <c r="AK79" s="147"/>
      <c r="AL79" s="28"/>
      <c r="AM79" s="29">
        <f t="shared" si="60"/>
        <v>1.3647587346302374</v>
      </c>
      <c r="AN79" s="150">
        <f t="shared" si="61"/>
        <v>736819.0152039011</v>
      </c>
      <c r="AO79" s="149">
        <f t="shared" si="62"/>
        <v>590452.25465008756</v>
      </c>
      <c r="AP79" s="25">
        <f>+C79+I79+R79+W79+AE79</f>
        <v>736819.0152039011</v>
      </c>
      <c r="AQ79" s="26">
        <f>+F79+O79+S79+X79+AF79</f>
        <v>558039.73292690143</v>
      </c>
      <c r="AR79" s="46">
        <f>F79+O79+T79+Z79+AI79</f>
        <v>574243.50181015197</v>
      </c>
      <c r="AS79" s="149">
        <f t="shared" si="63"/>
        <v>590452.25465008756</v>
      </c>
      <c r="AT79" s="28"/>
    </row>
    <row r="80" spans="1:48" ht="18.75" x14ac:dyDescent="0.3">
      <c r="A80" s="45" t="s">
        <v>31</v>
      </c>
      <c r="B80" s="45"/>
      <c r="C80" s="48">
        <f>D80+E80</f>
        <v>83179.608070747345</v>
      </c>
      <c r="D80" s="48">
        <v>23308.608070747348</v>
      </c>
      <c r="E80" s="87">
        <v>59871</v>
      </c>
      <c r="F80" s="158">
        <v>92131.575869099877</v>
      </c>
      <c r="G80" s="157"/>
      <c r="H80" s="157"/>
      <c r="I80" s="48">
        <f>J80+K80</f>
        <v>94677.264298726237</v>
      </c>
      <c r="J80" s="48">
        <v>22840.264298726237</v>
      </c>
      <c r="K80" s="87">
        <v>71837</v>
      </c>
      <c r="L80" s="83">
        <f>M80+N80</f>
        <v>98092.446558922209</v>
      </c>
      <c r="M80" s="83">
        <v>23715.446558922213</v>
      </c>
      <c r="N80" s="186">
        <v>74377</v>
      </c>
      <c r="O80" s="159">
        <v>80120.252885621085</v>
      </c>
      <c r="P80" s="157"/>
      <c r="Q80" s="157"/>
      <c r="R80" s="25">
        <v>53584.831538159619</v>
      </c>
      <c r="S80" s="26">
        <v>24080.56636553162</v>
      </c>
      <c r="T80" s="159">
        <v>0</v>
      </c>
      <c r="U80" s="157"/>
      <c r="V80" s="157"/>
      <c r="W80" s="25">
        <v>52741.416945654491</v>
      </c>
      <c r="X80" s="26">
        <v>48074.986945654491</v>
      </c>
      <c r="Y80" s="46">
        <v>31673.453582160946</v>
      </c>
      <c r="Z80" s="159">
        <v>18817.344883922604</v>
      </c>
      <c r="AA80" s="147"/>
      <c r="AB80" s="28">
        <f t="shared" si="58"/>
        <v>284183.12085328769</v>
      </c>
      <c r="AC80" s="149">
        <f t="shared" si="59"/>
        <v>191069.17363864358</v>
      </c>
      <c r="AD80" s="147"/>
      <c r="AE80" s="28">
        <v>52648.710374170827</v>
      </c>
      <c r="AF80" s="26">
        <v>47982.280374170819</v>
      </c>
      <c r="AG80" s="46">
        <f>AF80</f>
        <v>47982.280374170819</v>
      </c>
      <c r="AH80" s="27">
        <v>14204.985679936402</v>
      </c>
      <c r="AI80" s="150">
        <v>0</v>
      </c>
      <c r="AJ80" s="149">
        <v>17675.988474078327</v>
      </c>
      <c r="AK80" s="147"/>
      <c r="AL80" s="28"/>
      <c r="AM80" s="29">
        <f t="shared" si="60"/>
        <v>0</v>
      </c>
      <c r="AN80" s="150">
        <f t="shared" si="61"/>
        <v>336831.83122745855</v>
      </c>
      <c r="AO80" s="149">
        <f t="shared" si="62"/>
        <v>208745.16211272191</v>
      </c>
      <c r="AP80" s="25">
        <f>+C80+I80+R80+W80+AE80</f>
        <v>336831.83122745855</v>
      </c>
      <c r="AQ80" s="26">
        <f>+F80+O80+S80+X80+AF80</f>
        <v>292389.66244007793</v>
      </c>
      <c r="AR80" s="46">
        <f>F80+O80+T80+Z80+AI80</f>
        <v>191069.17363864358</v>
      </c>
      <c r="AS80" s="149">
        <f t="shared" si="63"/>
        <v>208745.16211272191</v>
      </c>
      <c r="AT80" s="28"/>
    </row>
    <row r="81" spans="1:48" ht="18.75" x14ac:dyDescent="0.3">
      <c r="A81" s="47" t="s">
        <v>26</v>
      </c>
      <c r="B81" s="47"/>
      <c r="C81" s="48">
        <f>D81+E81</f>
        <v>136106.45170588235</v>
      </c>
      <c r="D81" s="180">
        <v>41646.451705882348</v>
      </c>
      <c r="E81" s="182">
        <v>94460</v>
      </c>
      <c r="F81" s="148">
        <v>125919.93</v>
      </c>
      <c r="G81" s="160"/>
      <c r="H81" s="160"/>
      <c r="I81" s="48">
        <f>J81+K81</f>
        <v>62527.769176470589</v>
      </c>
      <c r="J81" s="180">
        <v>40567.769176470589</v>
      </c>
      <c r="K81" s="182">
        <v>21960</v>
      </c>
      <c r="L81" s="83">
        <f>M81+N81</f>
        <v>80346</v>
      </c>
      <c r="M81" s="49">
        <v>40568</v>
      </c>
      <c r="N81" s="183">
        <v>39778</v>
      </c>
      <c r="O81" s="161">
        <v>150945.49</v>
      </c>
      <c r="P81" s="160"/>
      <c r="Q81" s="160"/>
      <c r="R81" s="25">
        <v>67027.769176470581</v>
      </c>
      <c r="S81" s="26">
        <v>50961</v>
      </c>
      <c r="T81" s="161">
        <v>48191.004131227128</v>
      </c>
      <c r="U81" s="160"/>
      <c r="V81" s="160"/>
      <c r="W81" s="25">
        <v>61527.769176470589</v>
      </c>
      <c r="X81" s="26">
        <v>58123.969176470593</v>
      </c>
      <c r="Y81" s="46">
        <v>48225</v>
      </c>
      <c r="Z81" s="161">
        <v>66049</v>
      </c>
      <c r="AA81" s="147"/>
      <c r="AB81" s="28">
        <f t="shared" si="58"/>
        <v>327189.75923529407</v>
      </c>
      <c r="AC81" s="149">
        <f t="shared" si="59"/>
        <v>391105.42413122713</v>
      </c>
      <c r="AD81" s="147"/>
      <c r="AE81" s="28">
        <v>61527.769176470589</v>
      </c>
      <c r="AF81" s="26">
        <v>58123.969176470593</v>
      </c>
      <c r="AG81" s="46">
        <f>AF81</f>
        <v>58123.969176470593</v>
      </c>
      <c r="AH81" s="27">
        <v>74620</v>
      </c>
      <c r="AI81" s="150">
        <v>73688</v>
      </c>
      <c r="AJ81" s="149">
        <v>71173</v>
      </c>
      <c r="AK81" s="147"/>
      <c r="AL81" s="28"/>
      <c r="AM81" s="29">
        <f t="shared" si="60"/>
        <v>0.96586961241993274</v>
      </c>
      <c r="AN81" s="150">
        <f t="shared" si="61"/>
        <v>388717.52841176465</v>
      </c>
      <c r="AO81" s="149">
        <f t="shared" si="62"/>
        <v>462278.42413122713</v>
      </c>
      <c r="AP81" s="25">
        <f>+C81+I81+R81+W81+AE81</f>
        <v>388717.52841176465</v>
      </c>
      <c r="AQ81" s="26">
        <f>+F81+O81+S81+X81+AF81</f>
        <v>444074.35835294117</v>
      </c>
      <c r="AR81" s="46">
        <f>F81+O81+T81+Z81+AI81</f>
        <v>464793.42413122713</v>
      </c>
      <c r="AS81" s="149">
        <f t="shared" si="63"/>
        <v>462278.42413122713</v>
      </c>
      <c r="AT81" s="28"/>
    </row>
    <row r="82" spans="1:48" x14ac:dyDescent="0.25">
      <c r="A82" s="47"/>
      <c r="B82" s="47"/>
      <c r="C82" s="48"/>
      <c r="D82" s="180"/>
      <c r="E82" s="180"/>
      <c r="F82" s="158">
        <v>0</v>
      </c>
      <c r="G82" s="51"/>
      <c r="H82" s="160"/>
      <c r="I82" s="48"/>
      <c r="J82" s="180"/>
      <c r="K82" s="180"/>
      <c r="L82" s="83"/>
      <c r="M82" s="49"/>
      <c r="N82" s="183"/>
      <c r="O82" s="161"/>
      <c r="P82" s="160"/>
      <c r="Q82" s="160"/>
      <c r="R82" s="48"/>
      <c r="S82" s="49"/>
      <c r="T82" s="161"/>
      <c r="U82" s="160"/>
      <c r="V82" s="160"/>
      <c r="W82" s="48"/>
      <c r="X82" s="49"/>
      <c r="Y82" s="50"/>
      <c r="Z82" s="161"/>
      <c r="AA82" s="51"/>
      <c r="AB82" s="51"/>
      <c r="AC82" s="161"/>
      <c r="AD82" s="51"/>
      <c r="AE82" s="90"/>
      <c r="AF82" s="49"/>
      <c r="AG82" s="50"/>
      <c r="AH82" s="50"/>
      <c r="AI82" s="51"/>
      <c r="AJ82" s="161"/>
      <c r="AK82" s="51"/>
      <c r="AL82" s="51"/>
      <c r="AM82" s="29"/>
      <c r="AN82" s="51"/>
      <c r="AO82" s="161"/>
      <c r="AP82" s="48"/>
      <c r="AQ82" s="49"/>
      <c r="AR82" s="46">
        <f>F82+O82+T82+Z82+AH82</f>
        <v>0</v>
      </c>
      <c r="AS82" s="149">
        <f t="shared" si="63"/>
        <v>0</v>
      </c>
      <c r="AT82" s="51"/>
    </row>
    <row r="83" spans="1:48" ht="18.75" x14ac:dyDescent="0.3">
      <c r="A83" s="52" t="s">
        <v>27</v>
      </c>
      <c r="B83" s="52"/>
      <c r="C83" s="195">
        <f>D83+E83</f>
        <v>629515.50094117643</v>
      </c>
      <c r="D83" s="195">
        <f>SUM(D77:D81)</f>
        <v>274437.50094117643</v>
      </c>
      <c r="E83" s="195">
        <f>SUM(E77:E81)</f>
        <v>355078</v>
      </c>
      <c r="F83" s="164">
        <f>SUM(F77:F81)</f>
        <v>483803.23</v>
      </c>
      <c r="G83" s="151">
        <f>+C83-F83</f>
        <v>145712.27094117645</v>
      </c>
      <c r="H83" s="196"/>
      <c r="I83" s="195">
        <f>J83+K83</f>
        <v>596947.30200000003</v>
      </c>
      <c r="J83" s="195">
        <f>SUM(J77:J81)</f>
        <v>274826.30200000003</v>
      </c>
      <c r="K83" s="195">
        <f>SUM(K77:K81)</f>
        <v>322121</v>
      </c>
      <c r="L83" s="197">
        <f>M83+N83</f>
        <v>653610</v>
      </c>
      <c r="M83" s="197">
        <f>SUM(M77:M81)</f>
        <v>283805</v>
      </c>
      <c r="N83" s="197">
        <f>SUM(N77:N81)</f>
        <v>369805</v>
      </c>
      <c r="O83" s="198">
        <f>SUM(O77:O81)</f>
        <v>610007.07000000007</v>
      </c>
      <c r="P83" s="151">
        <f>+L83-O83</f>
        <v>43602.929999999935</v>
      </c>
      <c r="Q83" s="196"/>
      <c r="R83" s="54">
        <f>SUM(R77:R81)</f>
        <v>588395.30200000003</v>
      </c>
      <c r="S83" s="55">
        <f>SUM(S77:S81)</f>
        <v>435536</v>
      </c>
      <c r="T83" s="166">
        <f>SUM(T77:T81)</f>
        <v>323901.05</v>
      </c>
      <c r="U83" s="151">
        <f>+S83-T83</f>
        <v>111634.95000000001</v>
      </c>
      <c r="V83" s="196"/>
      <c r="W83" s="54">
        <v>582195.30199999991</v>
      </c>
      <c r="X83" s="55">
        <f>SUM(X77:X81)</f>
        <v>535834.80200000003</v>
      </c>
      <c r="Y83" s="199">
        <f>SUM(Y77:Y81)</f>
        <v>491633.00999999995</v>
      </c>
      <c r="Z83" s="166">
        <f>SUM(Z77:Z81)</f>
        <v>475663.79000000004</v>
      </c>
      <c r="AA83" s="200"/>
      <c r="AB83" s="70">
        <f>SUM(AB77:AB81)</f>
        <v>2397053.4069411764</v>
      </c>
      <c r="AC83" s="166">
        <f>SUM(AC77:AC81)</f>
        <v>1893375.1400000001</v>
      </c>
      <c r="AD83" s="200"/>
      <c r="AE83" s="168">
        <v>586695.30200000003</v>
      </c>
      <c r="AF83" s="55">
        <f>SUM(AF77:AF81)</f>
        <v>540334.80199999991</v>
      </c>
      <c r="AG83" s="56">
        <f>SUM(AG77:AG81)</f>
        <v>540334.80199999991</v>
      </c>
      <c r="AH83" s="56">
        <f>SUM(AH77:AH81)</f>
        <v>546535.03157894732</v>
      </c>
      <c r="AI83" s="168">
        <f>SUM(AI77:AI81)</f>
        <v>526743.99</v>
      </c>
      <c r="AJ83" s="166">
        <f>SUM(AJ77:AJ81)</f>
        <v>557437.63</v>
      </c>
      <c r="AK83" s="200"/>
      <c r="AL83" s="34">
        <f>AI83-AJ83</f>
        <v>-30693.640000000014</v>
      </c>
      <c r="AM83" s="35">
        <f>IFERROR(AJ83/AI83,0)</f>
        <v>1.0582705082216506</v>
      </c>
      <c r="AN83" s="168">
        <f>SUM(AN77:AN81)</f>
        <v>2983748.7089411761</v>
      </c>
      <c r="AO83" s="166">
        <f>SUM(AO77:AO81)</f>
        <v>2450812.77</v>
      </c>
      <c r="AP83" s="54">
        <f>+C83+I83+R83+W83+AE83</f>
        <v>2983748.7089411765</v>
      </c>
      <c r="AQ83" s="55">
        <f>+F83+O83+S83+X83+AF83</f>
        <v>2605515.9040000001</v>
      </c>
      <c r="AR83" s="56">
        <f>SUM(AR77:AR82)</f>
        <v>2420119.1300000004</v>
      </c>
      <c r="AS83" s="166">
        <f>SUM(AS77:AS81)</f>
        <v>2450812.77</v>
      </c>
      <c r="AT83" s="34">
        <f>AR83-AS83</f>
        <v>-30693.639999999665</v>
      </c>
      <c r="AV83" s="86"/>
    </row>
    <row r="84" spans="1:48" ht="18.75" x14ac:dyDescent="0.3">
      <c r="A84" s="74"/>
      <c r="B84" s="74"/>
      <c r="C84" s="76"/>
      <c r="D84" s="76"/>
      <c r="E84" s="76"/>
      <c r="F84" s="171"/>
      <c r="G84" s="74"/>
      <c r="H84" s="74"/>
      <c r="I84" s="76"/>
      <c r="J84" s="76"/>
      <c r="K84" s="76"/>
      <c r="L84" s="77"/>
      <c r="M84" s="77"/>
      <c r="N84" s="77"/>
      <c r="O84" s="185"/>
      <c r="P84" s="74"/>
      <c r="Q84" s="74"/>
      <c r="R84" s="76"/>
      <c r="S84" s="77"/>
      <c r="T84" s="185"/>
      <c r="U84" s="74"/>
      <c r="V84" s="74"/>
      <c r="W84" s="76"/>
      <c r="X84" s="77"/>
      <c r="Y84" s="78"/>
      <c r="Z84" s="185"/>
      <c r="AA84" s="74"/>
      <c r="AB84" s="74"/>
      <c r="AC84" s="185"/>
      <c r="AD84" s="74"/>
      <c r="AE84" s="79"/>
      <c r="AF84" s="77"/>
      <c r="AG84" s="78"/>
      <c r="AH84" s="78"/>
      <c r="AI84" s="79"/>
      <c r="AJ84" s="185"/>
      <c r="AK84" s="74"/>
      <c r="AL84" s="74"/>
      <c r="AM84" s="74"/>
      <c r="AN84" s="79"/>
      <c r="AO84" s="185"/>
      <c r="AP84" s="76"/>
      <c r="AQ84" s="77"/>
      <c r="AR84" s="78"/>
      <c r="AS84" s="185"/>
      <c r="AT84" s="79"/>
    </row>
    <row r="85" spans="1:48" ht="18" customHeight="1" x14ac:dyDescent="0.25">
      <c r="A85" s="39" t="s">
        <v>51</v>
      </c>
      <c r="B85" s="40"/>
      <c r="C85" s="42">
        <v>2016</v>
      </c>
      <c r="D85" s="42"/>
      <c r="E85" s="42"/>
      <c r="F85" s="42"/>
      <c r="G85" s="42"/>
      <c r="H85" s="42"/>
      <c r="I85" s="42">
        <v>2017</v>
      </c>
      <c r="J85" s="42"/>
      <c r="K85" s="42"/>
      <c r="L85" s="276">
        <v>2017</v>
      </c>
      <c r="M85" s="276"/>
      <c r="N85" s="276"/>
      <c r="O85" s="42"/>
      <c r="P85" s="42"/>
      <c r="Q85" s="42"/>
      <c r="R85" s="41">
        <v>2018</v>
      </c>
      <c r="S85" s="41">
        <v>2018</v>
      </c>
      <c r="T85" s="42"/>
      <c r="U85" s="42"/>
      <c r="V85" s="42"/>
      <c r="W85" s="41">
        <v>2019</v>
      </c>
      <c r="X85" s="41">
        <v>2019</v>
      </c>
      <c r="Y85" s="42"/>
      <c r="Z85" s="42"/>
      <c r="AA85" s="42"/>
      <c r="AB85" s="42"/>
      <c r="AC85" s="42"/>
      <c r="AD85" s="42"/>
      <c r="AE85" s="41">
        <v>2020</v>
      </c>
      <c r="AF85" s="41">
        <v>2020</v>
      </c>
      <c r="AG85" s="41"/>
      <c r="AH85" s="41"/>
      <c r="AI85" s="154"/>
      <c r="AJ85" s="42"/>
      <c r="AK85" s="244"/>
      <c r="AL85" s="42"/>
      <c r="AM85" s="42"/>
      <c r="AN85" s="154"/>
      <c r="AO85" s="244"/>
      <c r="AP85" s="41"/>
      <c r="AQ85" s="41"/>
      <c r="AR85" s="41"/>
      <c r="AS85" s="42"/>
      <c r="AT85" s="155"/>
    </row>
    <row r="86" spans="1:48" ht="18" customHeight="1" x14ac:dyDescent="0.3">
      <c r="A86" s="47" t="s">
        <v>53</v>
      </c>
      <c r="B86" s="47"/>
      <c r="C86" s="87">
        <f t="shared" ref="C86:C91" si="64">D86+E86</f>
        <v>456500</v>
      </c>
      <c r="D86" s="180">
        <v>236600</v>
      </c>
      <c r="E86" s="48">
        <v>219900</v>
      </c>
      <c r="F86" s="158"/>
      <c r="G86" s="156"/>
      <c r="H86" s="156"/>
      <c r="I86" s="87">
        <f t="shared" ref="I86:I91" si="65">J86+K86</f>
        <v>456500</v>
      </c>
      <c r="J86" s="180">
        <v>236600</v>
      </c>
      <c r="K86" s="48">
        <v>219900</v>
      </c>
      <c r="L86" s="186">
        <f t="shared" ref="L86:L91" si="66">M86+N86</f>
        <v>0</v>
      </c>
      <c r="M86" s="49"/>
      <c r="N86" s="83"/>
      <c r="O86" s="201"/>
      <c r="P86" s="156"/>
      <c r="Q86" s="156"/>
      <c r="R86" s="25">
        <v>456500</v>
      </c>
      <c r="S86" s="26">
        <v>0</v>
      </c>
      <c r="T86" s="201"/>
      <c r="U86" s="156"/>
      <c r="V86" s="156"/>
      <c r="W86" s="25">
        <v>456500</v>
      </c>
      <c r="X86" s="26">
        <v>422415.5</v>
      </c>
      <c r="Y86" s="46">
        <v>0</v>
      </c>
      <c r="Z86" s="201"/>
      <c r="AA86" s="147"/>
      <c r="AB86" s="28">
        <f t="shared" ref="AB86:AB91" si="67">C86+I86+R86+W86</f>
        <v>1826000</v>
      </c>
      <c r="AC86" s="201"/>
      <c r="AD86" s="147"/>
      <c r="AE86" s="28">
        <v>456500</v>
      </c>
      <c r="AF86" s="26">
        <v>422415.5</v>
      </c>
      <c r="AG86" s="46">
        <f>AF86</f>
        <v>422415.5</v>
      </c>
      <c r="AH86" s="27">
        <v>0</v>
      </c>
      <c r="AI86" s="150">
        <v>0</v>
      </c>
      <c r="AJ86" s="149">
        <v>0</v>
      </c>
      <c r="AK86" s="147"/>
      <c r="AL86" s="156"/>
      <c r="AM86" s="156"/>
      <c r="AN86" s="150">
        <f t="shared" ref="AN86:AN91" si="68">AB86+AE86</f>
        <v>2282500</v>
      </c>
      <c r="AO86" s="149">
        <f t="shared" ref="AO86:AO91" si="69">AC86+AJ86</f>
        <v>0</v>
      </c>
      <c r="AP86" s="25">
        <f t="shared" ref="AP86:AP92" si="70">+C86+I86+R86+W86+AE86</f>
        <v>2282500</v>
      </c>
      <c r="AQ86" s="26">
        <f t="shared" ref="AQ86:AQ92" si="71">+F86+O86+S86+X86+AF86</f>
        <v>844831</v>
      </c>
      <c r="AR86" s="46">
        <f t="shared" ref="AR86:AR91" si="72">F86+O86+T86+Z86+AI86</f>
        <v>0</v>
      </c>
      <c r="AS86" s="149">
        <f t="shared" ref="AS86:AS92" si="73">F86+O86+T86+Z86+AJ86</f>
        <v>0</v>
      </c>
      <c r="AT86" s="28"/>
    </row>
    <row r="87" spans="1:48" ht="18.75" customHeight="1" x14ac:dyDescent="0.3">
      <c r="A87" s="45" t="s">
        <v>21</v>
      </c>
      <c r="B87" s="45"/>
      <c r="C87" s="87">
        <f t="shared" si="64"/>
        <v>0</v>
      </c>
      <c r="D87" s="48"/>
      <c r="E87" s="48"/>
      <c r="F87" s="158">
        <v>163270.07978037011</v>
      </c>
      <c r="G87" s="156"/>
      <c r="H87" s="156"/>
      <c r="I87" s="87">
        <f t="shared" si="65"/>
        <v>0</v>
      </c>
      <c r="J87" s="48"/>
      <c r="K87" s="48"/>
      <c r="L87" s="186">
        <f t="shared" si="66"/>
        <v>234392.14947336027</v>
      </c>
      <c r="M87" s="83">
        <v>165498.14947336027</v>
      </c>
      <c r="N87" s="83">
        <v>68894</v>
      </c>
      <c r="O87" s="201">
        <v>292714.83944702591</v>
      </c>
      <c r="P87" s="156"/>
      <c r="Q87" s="156"/>
      <c r="R87" s="25">
        <v>0</v>
      </c>
      <c r="S87" s="26">
        <v>209168.95161290321</v>
      </c>
      <c r="T87" s="201">
        <v>131215.47332375436</v>
      </c>
      <c r="U87" s="156"/>
      <c r="V87" s="156"/>
      <c r="W87" s="25">
        <f>SUM(X87:X87)</f>
        <v>0</v>
      </c>
      <c r="X87" s="26"/>
      <c r="Y87" s="46">
        <v>178460.5184010893</v>
      </c>
      <c r="Z87" s="201">
        <v>107185.80729219709</v>
      </c>
      <c r="AA87" s="156"/>
      <c r="AB87" s="28">
        <f t="shared" si="67"/>
        <v>0</v>
      </c>
      <c r="AC87" s="149">
        <f t="shared" ref="AC87:AC91" si="74">F87+O87+T87+Z87</f>
        <v>694386.19984334754</v>
      </c>
      <c r="AD87" s="156"/>
      <c r="AE87" s="28">
        <f>SUM(AF87:AF87)</f>
        <v>0</v>
      </c>
      <c r="AF87" s="26"/>
      <c r="AG87" s="46"/>
      <c r="AH87" s="27">
        <v>129085.56566172713</v>
      </c>
      <c r="AI87" s="150">
        <v>128117.9686865937</v>
      </c>
      <c r="AJ87" s="149">
        <v>95592.611828404115</v>
      </c>
      <c r="AK87" s="156"/>
      <c r="AL87" s="28"/>
      <c r="AM87" s="29">
        <f t="shared" ref="AM87:AM91" si="75">IFERROR(AJ87/AI87,0)</f>
        <v>0.74612962419226181</v>
      </c>
      <c r="AN87" s="150">
        <f t="shared" si="68"/>
        <v>0</v>
      </c>
      <c r="AO87" s="149">
        <f t="shared" si="69"/>
        <v>789978.81167175167</v>
      </c>
      <c r="AP87" s="25">
        <f t="shared" si="70"/>
        <v>0</v>
      </c>
      <c r="AQ87" s="26">
        <f t="shared" si="71"/>
        <v>665153.87084029918</v>
      </c>
      <c r="AR87" s="46">
        <f t="shared" si="72"/>
        <v>822504.16852994123</v>
      </c>
      <c r="AS87" s="149">
        <f t="shared" si="73"/>
        <v>789978.81167175167</v>
      </c>
      <c r="AT87" s="28"/>
    </row>
    <row r="88" spans="1:48" ht="18.75" x14ac:dyDescent="0.3">
      <c r="A88" s="45" t="s">
        <v>23</v>
      </c>
      <c r="B88" s="45"/>
      <c r="C88" s="87">
        <f t="shared" si="64"/>
        <v>0</v>
      </c>
      <c r="D88" s="48"/>
      <c r="E88" s="48"/>
      <c r="F88" s="158">
        <v>22194.338986494859</v>
      </c>
      <c r="G88" s="156"/>
      <c r="H88" s="156"/>
      <c r="I88" s="87">
        <f t="shared" si="65"/>
        <v>0</v>
      </c>
      <c r="J88" s="48"/>
      <c r="K88" s="48"/>
      <c r="L88" s="186">
        <f t="shared" si="66"/>
        <v>81988.291575163312</v>
      </c>
      <c r="M88" s="83">
        <v>33330.291575163305</v>
      </c>
      <c r="N88" s="83">
        <v>48658</v>
      </c>
      <c r="O88" s="201">
        <v>19864.072537372009</v>
      </c>
      <c r="P88" s="156"/>
      <c r="Q88" s="156"/>
      <c r="R88" s="25">
        <v>0</v>
      </c>
      <c r="S88" s="26">
        <v>64359.677419354834</v>
      </c>
      <c r="T88" s="201">
        <v>104020.16903329766</v>
      </c>
      <c r="U88" s="156"/>
      <c r="V88" s="156"/>
      <c r="W88" s="25">
        <f>SUM(X88:X88)</f>
        <v>0</v>
      </c>
      <c r="X88" s="26"/>
      <c r="Y88" s="46">
        <v>124561.99484536084</v>
      </c>
      <c r="Z88" s="201">
        <v>126709.09542119164</v>
      </c>
      <c r="AA88" s="156"/>
      <c r="AB88" s="28">
        <f t="shared" si="67"/>
        <v>0</v>
      </c>
      <c r="AC88" s="149">
        <f t="shared" si="74"/>
        <v>272787.67597835616</v>
      </c>
      <c r="AD88" s="156"/>
      <c r="AE88" s="28">
        <f>SUM(AF88:AF88)</f>
        <v>0</v>
      </c>
      <c r="AF88" s="26"/>
      <c r="AG88" s="46"/>
      <c r="AH88" s="27">
        <v>103268.4525293817</v>
      </c>
      <c r="AI88" s="150">
        <v>196109.02309980121</v>
      </c>
      <c r="AJ88" s="149">
        <v>120298.05447113677</v>
      </c>
      <c r="AK88" s="156"/>
      <c r="AL88" s="28"/>
      <c r="AM88" s="29">
        <f t="shared" si="75"/>
        <v>0.61342437267619387</v>
      </c>
      <c r="AN88" s="150">
        <f t="shared" si="68"/>
        <v>0</v>
      </c>
      <c r="AO88" s="149">
        <f t="shared" si="69"/>
        <v>393085.73044949293</v>
      </c>
      <c r="AP88" s="25">
        <f t="shared" si="70"/>
        <v>0</v>
      </c>
      <c r="AQ88" s="26">
        <f t="shared" si="71"/>
        <v>106418.08894322169</v>
      </c>
      <c r="AR88" s="46">
        <f t="shared" si="72"/>
        <v>468896.69907815737</v>
      </c>
      <c r="AS88" s="149">
        <f t="shared" si="73"/>
        <v>393085.73044949293</v>
      </c>
      <c r="AT88" s="28"/>
    </row>
    <row r="89" spans="1:48" ht="18.75" x14ac:dyDescent="0.3">
      <c r="A89" s="45" t="s">
        <v>24</v>
      </c>
      <c r="B89" s="45"/>
      <c r="C89" s="87">
        <f t="shared" si="64"/>
        <v>0</v>
      </c>
      <c r="D89" s="48"/>
      <c r="E89" s="48"/>
      <c r="F89" s="158">
        <v>18098.819125776441</v>
      </c>
      <c r="G89" s="156"/>
      <c r="H89" s="156"/>
      <c r="I89" s="87">
        <f t="shared" si="65"/>
        <v>0</v>
      </c>
      <c r="J89" s="48"/>
      <c r="K89" s="48"/>
      <c r="L89" s="186">
        <f t="shared" si="66"/>
        <v>48658</v>
      </c>
      <c r="M89" s="83">
        <v>0</v>
      </c>
      <c r="N89" s="83">
        <v>48658</v>
      </c>
      <c r="O89" s="201">
        <v>373.81130793107138</v>
      </c>
      <c r="P89" s="156"/>
      <c r="Q89" s="156"/>
      <c r="R89" s="25">
        <v>0</v>
      </c>
      <c r="S89" s="26">
        <v>0</v>
      </c>
      <c r="T89" s="201">
        <v>0</v>
      </c>
      <c r="U89" s="156"/>
      <c r="V89" s="156"/>
      <c r="W89" s="25">
        <f>SUM(X89:X89)</f>
        <v>0</v>
      </c>
      <c r="X89" s="26"/>
      <c r="Y89" s="46">
        <v>0</v>
      </c>
      <c r="Z89" s="201">
        <v>0</v>
      </c>
      <c r="AA89" s="156"/>
      <c r="AB89" s="28">
        <f t="shared" si="67"/>
        <v>0</v>
      </c>
      <c r="AC89" s="149">
        <f t="shared" si="74"/>
        <v>18472.630433707513</v>
      </c>
      <c r="AD89" s="156"/>
      <c r="AE89" s="28">
        <f>SUM(AF89:AF89)</f>
        <v>0</v>
      </c>
      <c r="AF89" s="26"/>
      <c r="AG89" s="46"/>
      <c r="AH89" s="27">
        <v>73763.180378129793</v>
      </c>
      <c r="AI89" s="150">
        <v>0</v>
      </c>
      <c r="AJ89" s="149">
        <v>48476.625572358716</v>
      </c>
      <c r="AK89" s="156"/>
      <c r="AL89" s="28"/>
      <c r="AM89" s="29">
        <f t="shared" si="75"/>
        <v>0</v>
      </c>
      <c r="AN89" s="150">
        <f t="shared" si="68"/>
        <v>0</v>
      </c>
      <c r="AO89" s="149">
        <f t="shared" si="69"/>
        <v>66949.256006066222</v>
      </c>
      <c r="AP89" s="25">
        <f t="shared" si="70"/>
        <v>0</v>
      </c>
      <c r="AQ89" s="26">
        <f t="shared" si="71"/>
        <v>18472.630433707513</v>
      </c>
      <c r="AR89" s="46">
        <f t="shared" si="72"/>
        <v>18472.630433707513</v>
      </c>
      <c r="AS89" s="149">
        <f t="shared" si="73"/>
        <v>66949.256006066222</v>
      </c>
      <c r="AT89" s="28"/>
    </row>
    <row r="90" spans="1:48" ht="18.75" x14ac:dyDescent="0.3">
      <c r="A90" s="45" t="s">
        <v>31</v>
      </c>
      <c r="B90" s="45"/>
      <c r="C90" s="87">
        <f t="shared" si="64"/>
        <v>0</v>
      </c>
      <c r="D90" s="48"/>
      <c r="E90" s="48"/>
      <c r="F90" s="158">
        <v>61992.042107358582</v>
      </c>
      <c r="G90" s="156"/>
      <c r="H90" s="156"/>
      <c r="I90" s="87">
        <f t="shared" si="65"/>
        <v>0</v>
      </c>
      <c r="J90" s="48"/>
      <c r="K90" s="48"/>
      <c r="L90" s="186">
        <f t="shared" si="66"/>
        <v>54792.558951476414</v>
      </c>
      <c r="M90" s="83">
        <v>30840.558951476411</v>
      </c>
      <c r="N90" s="83">
        <v>23952</v>
      </c>
      <c r="O90" s="201">
        <v>24496.72909486603</v>
      </c>
      <c r="P90" s="156"/>
      <c r="Q90" s="156"/>
      <c r="R90" s="25">
        <v>0</v>
      </c>
      <c r="S90" s="26">
        <v>58996.370967741939</v>
      </c>
      <c r="T90" s="201">
        <v>26434.86144294788</v>
      </c>
      <c r="U90" s="156"/>
      <c r="V90" s="156"/>
      <c r="W90" s="25">
        <f>SUM(X90:X90)</f>
        <v>0</v>
      </c>
      <c r="X90" s="26"/>
      <c r="Y90" s="46">
        <v>99727.936753549904</v>
      </c>
      <c r="Z90" s="201">
        <v>42949.580977611236</v>
      </c>
      <c r="AA90" s="156"/>
      <c r="AB90" s="28">
        <f t="shared" si="67"/>
        <v>0</v>
      </c>
      <c r="AC90" s="149">
        <f t="shared" si="74"/>
        <v>155873.21362278372</v>
      </c>
      <c r="AD90" s="156"/>
      <c r="AE90" s="28">
        <f>SUM(AF90:AF90)</f>
        <v>0</v>
      </c>
      <c r="AF90" s="26"/>
      <c r="AG90" s="46"/>
      <c r="AH90" s="27">
        <v>73763.180378129793</v>
      </c>
      <c r="AI90" s="150">
        <v>46019.008213605106</v>
      </c>
      <c r="AJ90" s="149">
        <v>79356.888128100385</v>
      </c>
      <c r="AK90" s="156"/>
      <c r="AL90" s="28"/>
      <c r="AM90" s="29">
        <f t="shared" si="75"/>
        <v>1.7244371664802467</v>
      </c>
      <c r="AN90" s="150">
        <f t="shared" si="68"/>
        <v>0</v>
      </c>
      <c r="AO90" s="149">
        <f t="shared" si="69"/>
        <v>235230.10175088409</v>
      </c>
      <c r="AP90" s="25">
        <f t="shared" si="70"/>
        <v>0</v>
      </c>
      <c r="AQ90" s="26">
        <f t="shared" si="71"/>
        <v>145485.14216996654</v>
      </c>
      <c r="AR90" s="46">
        <f t="shared" si="72"/>
        <v>201892.22183638881</v>
      </c>
      <c r="AS90" s="149">
        <f t="shared" si="73"/>
        <v>235230.10175088409</v>
      </c>
      <c r="AT90" s="28"/>
    </row>
    <row r="91" spans="1:48" ht="18.75" x14ac:dyDescent="0.3">
      <c r="A91" s="47" t="s">
        <v>26</v>
      </c>
      <c r="B91" s="47"/>
      <c r="C91" s="87">
        <f t="shared" si="64"/>
        <v>0</v>
      </c>
      <c r="D91" s="180"/>
      <c r="E91" s="182"/>
      <c r="F91" s="148">
        <v>68673.16</v>
      </c>
      <c r="G91" s="160"/>
      <c r="H91" s="160"/>
      <c r="I91" s="87">
        <f t="shared" si="65"/>
        <v>0</v>
      </c>
      <c r="J91" s="180"/>
      <c r="K91" s="182"/>
      <c r="L91" s="186">
        <f t="shared" si="66"/>
        <v>83100</v>
      </c>
      <c r="M91" s="49">
        <v>6963</v>
      </c>
      <c r="N91" s="183">
        <v>76137</v>
      </c>
      <c r="O91" s="161">
        <v>41584</v>
      </c>
      <c r="P91" s="160"/>
      <c r="Q91" s="160"/>
      <c r="R91" s="25">
        <v>0</v>
      </c>
      <c r="S91" s="26">
        <v>24000</v>
      </c>
      <c r="T91" s="201">
        <v>13448.456200000001</v>
      </c>
      <c r="U91" s="160"/>
      <c r="V91" s="160"/>
      <c r="W91" s="25">
        <f>SUM(X91:X91)</f>
        <v>0</v>
      </c>
      <c r="X91" s="26"/>
      <c r="Y91" s="46">
        <v>40000</v>
      </c>
      <c r="Z91" s="201">
        <v>42708.306309</v>
      </c>
      <c r="AA91" s="51"/>
      <c r="AB91" s="28">
        <f t="shared" si="67"/>
        <v>0</v>
      </c>
      <c r="AC91" s="149">
        <f t="shared" si="74"/>
        <v>166413.922509</v>
      </c>
      <c r="AD91" s="51"/>
      <c r="AE91" s="28">
        <f>SUM(AF91:AF91)</f>
        <v>0</v>
      </c>
      <c r="AF91" s="26"/>
      <c r="AG91" s="46"/>
      <c r="AH91" s="27">
        <v>40000</v>
      </c>
      <c r="AI91" s="150">
        <v>44062</v>
      </c>
      <c r="AJ91" s="149">
        <v>47378.77</v>
      </c>
      <c r="AK91" s="51"/>
      <c r="AL91" s="28"/>
      <c r="AM91" s="29">
        <f t="shared" si="75"/>
        <v>1.0752750669511142</v>
      </c>
      <c r="AN91" s="150">
        <f t="shared" si="68"/>
        <v>0</v>
      </c>
      <c r="AO91" s="149">
        <f t="shared" si="69"/>
        <v>213792.69250899999</v>
      </c>
      <c r="AP91" s="25">
        <f t="shared" si="70"/>
        <v>0</v>
      </c>
      <c r="AQ91" s="26">
        <f t="shared" si="71"/>
        <v>134257.16</v>
      </c>
      <c r="AR91" s="46">
        <f t="shared" si="72"/>
        <v>210475.922509</v>
      </c>
      <c r="AS91" s="149">
        <f t="shared" si="73"/>
        <v>213792.69250899999</v>
      </c>
      <c r="AT91" s="28"/>
    </row>
    <row r="92" spans="1:48" ht="18.75" x14ac:dyDescent="0.3">
      <c r="A92" s="47"/>
      <c r="B92" s="47"/>
      <c r="C92" s="87"/>
      <c r="D92" s="180"/>
      <c r="E92" s="182"/>
      <c r="F92" s="148">
        <v>0</v>
      </c>
      <c r="G92" s="160"/>
      <c r="H92" s="160"/>
      <c r="I92" s="87"/>
      <c r="J92" s="180"/>
      <c r="K92" s="182"/>
      <c r="L92" s="186"/>
      <c r="M92" s="49"/>
      <c r="N92" s="183"/>
      <c r="O92" s="161"/>
      <c r="P92" s="160"/>
      <c r="Q92" s="160"/>
      <c r="R92" s="25"/>
      <c r="S92" s="55"/>
      <c r="T92" s="161"/>
      <c r="U92" s="160"/>
      <c r="V92" s="160"/>
      <c r="W92" s="25"/>
      <c r="X92" s="55"/>
      <c r="Y92" s="50"/>
      <c r="Z92" s="161"/>
      <c r="AA92" s="51"/>
      <c r="AB92" s="51"/>
      <c r="AC92" s="161"/>
      <c r="AD92" s="51"/>
      <c r="AE92" s="28"/>
      <c r="AF92" s="55"/>
      <c r="AG92" s="50"/>
      <c r="AH92" s="50"/>
      <c r="AI92" s="51"/>
      <c r="AJ92" s="161"/>
      <c r="AK92" s="51"/>
      <c r="AL92" s="51"/>
      <c r="AM92" s="29"/>
      <c r="AN92" s="51"/>
      <c r="AO92" s="161"/>
      <c r="AP92" s="25">
        <f t="shared" si="70"/>
        <v>0</v>
      </c>
      <c r="AQ92" s="55">
        <f t="shared" si="71"/>
        <v>0</v>
      </c>
      <c r="AR92" s="46">
        <f>F92+O92+T92+Z92+AH92</f>
        <v>0</v>
      </c>
      <c r="AS92" s="149">
        <f t="shared" si="73"/>
        <v>0</v>
      </c>
      <c r="AT92" s="51"/>
    </row>
    <row r="93" spans="1:48" ht="18.75" x14ac:dyDescent="0.3">
      <c r="A93" s="52" t="s">
        <v>27</v>
      </c>
      <c r="B93" s="52"/>
      <c r="C93" s="54">
        <f>D93+E93</f>
        <v>456500</v>
      </c>
      <c r="D93" s="54">
        <f>SUM(D86:D91)</f>
        <v>236600</v>
      </c>
      <c r="E93" s="54">
        <f>SUM(E86:E91)</f>
        <v>219900</v>
      </c>
      <c r="F93" s="164">
        <f>SUM(F86:F91)</f>
        <v>334228.44000000006</v>
      </c>
      <c r="G93" s="151">
        <f>+C93-F93</f>
        <v>122271.55999999994</v>
      </c>
      <c r="H93" s="163"/>
      <c r="I93" s="54">
        <f>J93+K93</f>
        <v>456500</v>
      </c>
      <c r="J93" s="54">
        <f>SUM(J86:J91)</f>
        <v>236600</v>
      </c>
      <c r="K93" s="54">
        <f>SUM(K86:K91)</f>
        <v>219900</v>
      </c>
      <c r="L93" s="55">
        <f>M93+N93</f>
        <v>502931</v>
      </c>
      <c r="M93" s="55">
        <f>SUM(M86:M91)</f>
        <v>236632</v>
      </c>
      <c r="N93" s="55">
        <f>SUM(N86:N91)</f>
        <v>266299</v>
      </c>
      <c r="O93" s="184">
        <f>SUM(O86:O91)</f>
        <v>379033.45238719502</v>
      </c>
      <c r="P93" s="151">
        <f>+L93-O93</f>
        <v>123897.54761280498</v>
      </c>
      <c r="Q93" s="163"/>
      <c r="R93" s="54">
        <f>SUM(R86:R91)</f>
        <v>456500</v>
      </c>
      <c r="S93" s="55">
        <f>SUM(S86:S91)</f>
        <v>356525</v>
      </c>
      <c r="T93" s="166">
        <f>SUM(T87:T91)</f>
        <v>275118.9599999999</v>
      </c>
      <c r="U93" s="151">
        <f>+S93-T93</f>
        <v>81406.040000000095</v>
      </c>
      <c r="V93" s="163"/>
      <c r="W93" s="54">
        <v>456500</v>
      </c>
      <c r="X93" s="55">
        <f>SUM(X86:X91)</f>
        <v>422415.5</v>
      </c>
      <c r="Y93" s="56">
        <f>SUM(Y86:Y91)</f>
        <v>442750.45</v>
      </c>
      <c r="Z93" s="166">
        <f>SUM(Z87:Z91)</f>
        <v>319552.78999999998</v>
      </c>
      <c r="AA93" s="162"/>
      <c r="AB93" s="70">
        <f>SUM(AB86:AB91)</f>
        <v>1826000</v>
      </c>
      <c r="AC93" s="166">
        <f>SUM(AC87:AC91)</f>
        <v>1307933.6423871948</v>
      </c>
      <c r="AD93" s="162"/>
      <c r="AE93" s="168">
        <v>456500</v>
      </c>
      <c r="AF93" s="55">
        <f>SUM(AF86:AF91)</f>
        <v>422415.5</v>
      </c>
      <c r="AG93" s="56">
        <f>SUM(AG86:AG91)</f>
        <v>422415.5</v>
      </c>
      <c r="AH93" s="56">
        <f>SUM(AH86:AH91)</f>
        <v>419880.37894736847</v>
      </c>
      <c r="AI93" s="168">
        <f>SUM(AI86:AI91)</f>
        <v>414308</v>
      </c>
      <c r="AJ93" s="166">
        <f>SUM(AJ87:AJ91)</f>
        <v>391102.95</v>
      </c>
      <c r="AK93" s="162"/>
      <c r="AL93" s="34">
        <f>AI93-AJ93</f>
        <v>23205.049999999988</v>
      </c>
      <c r="AM93" s="35">
        <f>IFERROR(AJ93/AI93,0)</f>
        <v>0.94399082325226646</v>
      </c>
      <c r="AN93" s="168">
        <f>SUM(AN86:AN91)</f>
        <v>2282500</v>
      </c>
      <c r="AO93" s="166">
        <f>SUM(AO87:AO91)</f>
        <v>1699036.592387195</v>
      </c>
      <c r="AP93" s="54">
        <f>SUM(AP86:AP91)</f>
        <v>2282500</v>
      </c>
      <c r="AQ93" s="55">
        <f>SUM(AQ86:AQ91)</f>
        <v>1914617.8923871948</v>
      </c>
      <c r="AR93" s="56">
        <f>SUM(AR86:AR92)</f>
        <v>1722241.6423871948</v>
      </c>
      <c r="AS93" s="166">
        <f>SUM(AS87:AS91)</f>
        <v>1699036.592387195</v>
      </c>
      <c r="AT93" s="34">
        <f>AR93-AS93</f>
        <v>23205.049999999814</v>
      </c>
      <c r="AV93" s="86"/>
    </row>
    <row r="94" spans="1:48" ht="18.75" x14ac:dyDescent="0.3">
      <c r="A94" s="74"/>
      <c r="B94" s="74"/>
      <c r="C94" s="76"/>
      <c r="D94" s="76"/>
      <c r="E94" s="76"/>
      <c r="F94" s="171"/>
      <c r="G94" s="79"/>
      <c r="H94" s="79"/>
      <c r="I94" s="76"/>
      <c r="J94" s="76"/>
      <c r="K94" s="76"/>
      <c r="L94" s="77"/>
      <c r="M94" s="77"/>
      <c r="N94" s="77"/>
      <c r="O94" s="185"/>
      <c r="P94" s="79"/>
      <c r="Q94" s="79"/>
      <c r="R94" s="76"/>
      <c r="S94" s="77"/>
      <c r="T94" s="185"/>
      <c r="U94" s="79"/>
      <c r="V94" s="79"/>
      <c r="W94" s="76"/>
      <c r="X94" s="77"/>
      <c r="Y94" s="78"/>
      <c r="Z94" s="185"/>
      <c r="AA94" s="74"/>
      <c r="AB94" s="74"/>
      <c r="AC94" s="185"/>
      <c r="AD94" s="74"/>
      <c r="AE94" s="79"/>
      <c r="AF94" s="77"/>
      <c r="AG94" s="78"/>
      <c r="AH94" s="78"/>
      <c r="AI94" s="79"/>
      <c r="AJ94" s="185"/>
      <c r="AK94" s="74"/>
      <c r="AL94" s="79"/>
      <c r="AM94" s="79"/>
      <c r="AN94" s="79"/>
      <c r="AO94" s="185"/>
      <c r="AP94" s="76"/>
      <c r="AQ94" s="77"/>
      <c r="AR94" s="78"/>
      <c r="AS94" s="185"/>
      <c r="AT94" s="79"/>
    </row>
    <row r="95" spans="1:48" x14ac:dyDescent="0.25">
      <c r="A95" s="52"/>
      <c r="B95" s="52"/>
      <c r="C95" s="92"/>
      <c r="D95" s="92"/>
      <c r="E95" s="180"/>
      <c r="F95" s="158"/>
      <c r="G95" s="51"/>
      <c r="H95" s="51"/>
      <c r="I95" s="92"/>
      <c r="J95" s="92"/>
      <c r="K95" s="180"/>
      <c r="L95" s="93"/>
      <c r="M95" s="93"/>
      <c r="N95" s="49"/>
      <c r="O95" s="181"/>
      <c r="P95" s="51"/>
      <c r="Q95" s="51"/>
      <c r="R95" s="92"/>
      <c r="S95" s="93"/>
      <c r="T95" s="181"/>
      <c r="U95" s="51"/>
      <c r="V95" s="51"/>
      <c r="W95" s="92"/>
      <c r="X95" s="93"/>
      <c r="Y95" s="94"/>
      <c r="Z95" s="181"/>
      <c r="AA95" s="53"/>
      <c r="AB95" s="53"/>
      <c r="AC95" s="181"/>
      <c r="AD95" s="53"/>
      <c r="AE95" s="95"/>
      <c r="AF95" s="93"/>
      <c r="AG95" s="94"/>
      <c r="AH95" s="94"/>
      <c r="AI95" s="95"/>
      <c r="AJ95" s="181"/>
      <c r="AK95" s="53"/>
      <c r="AL95" s="51"/>
      <c r="AM95" s="51"/>
      <c r="AN95" s="95"/>
      <c r="AO95" s="181"/>
      <c r="AP95" s="92"/>
      <c r="AQ95" s="93"/>
      <c r="AR95" s="94"/>
      <c r="AS95" s="181"/>
      <c r="AT95" s="95"/>
    </row>
    <row r="96" spans="1:48" ht="18.75" x14ac:dyDescent="0.3">
      <c r="A96" s="52" t="s">
        <v>55</v>
      </c>
      <c r="B96" s="52"/>
      <c r="C96" s="92">
        <f>C19+C29+C56+C38+C47+C83+C74+C93+C65</f>
        <v>3788754.0102892844</v>
      </c>
      <c r="D96" s="92">
        <f>D19+D29+D56+D38+D47+D83+D74+D93+D65</f>
        <v>1901634.0102892844</v>
      </c>
      <c r="E96" s="92">
        <f>E19+E29+E56+E38+E47+E83+E74+E93+E65</f>
        <v>1887120</v>
      </c>
      <c r="F96" s="190">
        <f>F19+F29+F56+F38+F47+F83+F74+F93+F65</f>
        <v>2970870.7441105028</v>
      </c>
      <c r="G96" s="151">
        <f>G19+G29+G56+G38+G47+G83+G74+G93+G65</f>
        <v>817883.26617878152</v>
      </c>
      <c r="H96" s="52"/>
      <c r="I96" s="92">
        <f t="shared" ref="I96:P96" si="76">I19+I29+I56+I38+I47+I83+I74+I93+I65</f>
        <v>3698150.7098706742</v>
      </c>
      <c r="J96" s="92">
        <f t="shared" si="76"/>
        <v>1899187.7098706742</v>
      </c>
      <c r="K96" s="92">
        <f t="shared" si="76"/>
        <v>1798963</v>
      </c>
      <c r="L96" s="93">
        <f t="shared" si="76"/>
        <v>4172210</v>
      </c>
      <c r="M96" s="93">
        <f t="shared" si="76"/>
        <v>2013168</v>
      </c>
      <c r="N96" s="93">
        <f t="shared" si="76"/>
        <v>2159042</v>
      </c>
      <c r="O96" s="202">
        <f t="shared" si="76"/>
        <v>3117735.9923871951</v>
      </c>
      <c r="P96" s="53">
        <f t="shared" si="76"/>
        <v>1054474.0076128046</v>
      </c>
      <c r="Q96" s="52"/>
      <c r="R96" s="92">
        <f>R19+R29+R56+R38+R47+R83+R74+R93+R65</f>
        <v>3695433.7098706742</v>
      </c>
      <c r="S96" s="93">
        <f>S19+S29+S56+S38+S47+S83+S74+S93+S65</f>
        <v>2961196.36714772</v>
      </c>
      <c r="T96" s="202">
        <f>T19+T29+T56+T38+T47+T83+T74+T93+T65</f>
        <v>2479519.7300000004</v>
      </c>
      <c r="U96" s="151">
        <f>+S96-T96</f>
        <v>481676.63714771951</v>
      </c>
      <c r="V96" s="52"/>
      <c r="W96" s="92">
        <f>W19+W29+W56+W38+W47+W83+W74+W93+W65</f>
        <v>3516021.7098706737</v>
      </c>
      <c r="X96" s="93">
        <f>X19+X29+X56+X38+X47+X83+X74+X93+X65</f>
        <v>3487401.7098706742</v>
      </c>
      <c r="Y96" s="94">
        <f>Y19+Y29+Y56+Y38+Y47+Y83+Y74+Y93+Y65</f>
        <v>4002307.7889473685</v>
      </c>
      <c r="Z96" s="202">
        <f>Z19+Z29+Z56+Z38+Z47+Z83+Z74+Z93+Z65</f>
        <v>3483299.46</v>
      </c>
      <c r="AA96" s="53"/>
      <c r="AB96" s="95">
        <f>AB19+AB29+AB56+AB38+AB47+AB83+AB74+AB93+AB65</f>
        <v>14698360.139901306</v>
      </c>
      <c r="AC96" s="202">
        <f>AC19+AC29+AC56+AC38+AC47+AC83+AC74+AC93+AC65</f>
        <v>12051425.926497698</v>
      </c>
      <c r="AD96" s="53"/>
      <c r="AE96" s="95">
        <f t="shared" ref="AE96:AJ96" si="77">AE19+AE29+AE56+AE38+AE47+AE83+AE74+AE93+AE65</f>
        <v>3512518.7098706742</v>
      </c>
      <c r="AF96" s="93">
        <f t="shared" si="77"/>
        <v>3484751.674870674</v>
      </c>
      <c r="AG96" s="94" t="e">
        <f t="shared" si="77"/>
        <v>#REF!</v>
      </c>
      <c r="AH96" s="94">
        <f t="shared" si="77"/>
        <v>3702043.7067585178</v>
      </c>
      <c r="AI96" s="95">
        <f t="shared" si="77"/>
        <v>3571508.9797318601</v>
      </c>
      <c r="AJ96" s="202">
        <f t="shared" si="77"/>
        <v>3555136.13</v>
      </c>
      <c r="AK96" s="53"/>
      <c r="AL96" s="34">
        <f>AI96-AJ96</f>
        <v>16372.849731860217</v>
      </c>
      <c r="AM96" s="35">
        <f>IFERROR(AJ96/AI96,0)</f>
        <v>0.99541570528737988</v>
      </c>
      <c r="AN96" s="95">
        <f t="shared" ref="AN96" si="78">AN19+AN29+AN56+AN38+AN47+AN83+AN74+AN93+AN65</f>
        <v>18210878.84977198</v>
      </c>
      <c r="AO96" s="202">
        <f>AO19+AO29+AO56+AO38+AO47+AO83+AO74+AO93+AO65</f>
        <v>15606562.056497699</v>
      </c>
      <c r="AP96" s="92">
        <f>AP19+AP29+AP56+AP38+AP47+AP83+AP74+AP93+AP65</f>
        <v>18210878.84977198</v>
      </c>
      <c r="AQ96" s="93">
        <f>AQ19+AQ29+AQ56+AQ38+AQ47+AQ83+AQ74+AQ93+AQ65</f>
        <v>16021956.488386765</v>
      </c>
      <c r="AR96" s="94">
        <f>AR19+AR29+AR56+AR38+AR47+AR83+AR74+AR93+AR65</f>
        <v>15622934.906229557</v>
      </c>
      <c r="AS96" s="202">
        <f>AS19+AS29+AS56+AS38+AS47+AS83+AS74+AS93+AS65</f>
        <v>15363996.886497699</v>
      </c>
      <c r="AT96" s="34">
        <f>AR96-AS96</f>
        <v>258938.01973185875</v>
      </c>
      <c r="AV96" s="86"/>
    </row>
    <row r="97" spans="1:48" ht="18.75" x14ac:dyDescent="0.3">
      <c r="A97" s="74"/>
      <c r="B97" s="74"/>
      <c r="C97" s="76"/>
      <c r="D97" s="76"/>
      <c r="E97" s="76"/>
      <c r="F97" s="171"/>
      <c r="G97" s="74"/>
      <c r="H97" s="74"/>
      <c r="I97" s="76"/>
      <c r="J97" s="76"/>
      <c r="K97" s="76"/>
      <c r="L97" s="77"/>
      <c r="M97" s="77"/>
      <c r="N97" s="77"/>
      <c r="O97" s="185"/>
      <c r="P97" s="74"/>
      <c r="Q97" s="74"/>
      <c r="R97" s="76"/>
      <c r="S97" s="77"/>
      <c r="T97" s="185"/>
      <c r="U97" s="74"/>
      <c r="V97" s="74"/>
      <c r="W97" s="76"/>
      <c r="X97" s="77"/>
      <c r="Y97" s="78"/>
      <c r="Z97" s="185"/>
      <c r="AA97" s="74"/>
      <c r="AB97" s="74"/>
      <c r="AC97" s="185"/>
      <c r="AD97" s="74"/>
      <c r="AE97" s="79"/>
      <c r="AF97" s="77"/>
      <c r="AG97" s="78"/>
      <c r="AH97" s="78"/>
      <c r="AI97" s="79"/>
      <c r="AJ97" s="185"/>
      <c r="AK97" s="74"/>
      <c r="AL97" s="74"/>
      <c r="AM97" s="74"/>
      <c r="AN97" s="79"/>
      <c r="AO97" s="185"/>
      <c r="AP97" s="76"/>
      <c r="AQ97" s="77"/>
      <c r="AR97" s="78"/>
      <c r="AS97" s="185"/>
      <c r="AT97" s="79"/>
    </row>
    <row r="98" spans="1:48" ht="18.75" x14ac:dyDescent="0.3">
      <c r="A98" s="17" t="s">
        <v>56</v>
      </c>
      <c r="B98" s="17"/>
      <c r="C98" s="17"/>
      <c r="D98" s="203" t="s">
        <v>18</v>
      </c>
      <c r="E98" s="203"/>
      <c r="F98" s="17"/>
      <c r="G98" s="17"/>
      <c r="H98" s="17"/>
      <c r="I98" s="17"/>
      <c r="J98" s="203" t="s">
        <v>18</v>
      </c>
      <c r="K98" s="203"/>
      <c r="L98" s="17"/>
      <c r="M98" s="17" t="s">
        <v>18</v>
      </c>
      <c r="N98" s="17"/>
      <c r="O98" s="17"/>
      <c r="P98" s="17"/>
      <c r="Q98" s="17"/>
      <c r="R98" s="17"/>
      <c r="S98" s="17" t="s">
        <v>18</v>
      </c>
      <c r="T98" s="17"/>
      <c r="U98" s="17"/>
      <c r="V98" s="17"/>
      <c r="W98" s="17"/>
      <c r="X98" s="17" t="s">
        <v>18</v>
      </c>
      <c r="Y98" s="17" t="s">
        <v>18</v>
      </c>
      <c r="Z98" s="17" t="s">
        <v>18</v>
      </c>
      <c r="AA98" s="17"/>
      <c r="AB98" s="17"/>
      <c r="AC98" s="17" t="s">
        <v>18</v>
      </c>
      <c r="AD98" s="17"/>
      <c r="AE98" s="17"/>
      <c r="AF98" s="17" t="s">
        <v>18</v>
      </c>
      <c r="AG98" s="17"/>
      <c r="AH98" s="17"/>
      <c r="AI98" s="17"/>
      <c r="AJ98" s="17" t="s">
        <v>18</v>
      </c>
      <c r="AK98" s="17"/>
      <c r="AL98" s="17"/>
      <c r="AM98" s="17"/>
      <c r="AN98" s="17"/>
      <c r="AO98" s="17" t="s">
        <v>18</v>
      </c>
      <c r="AP98" s="17"/>
      <c r="AQ98" s="17"/>
      <c r="AR98" s="17"/>
      <c r="AS98" s="17"/>
      <c r="AT98" s="17"/>
    </row>
    <row r="99" spans="1:48" ht="18" customHeight="1" x14ac:dyDescent="0.25">
      <c r="A99" s="39" t="s">
        <v>57</v>
      </c>
      <c r="B99" s="40"/>
      <c r="C99" s="42">
        <v>2016</v>
      </c>
      <c r="D99" s="42"/>
      <c r="E99" s="42"/>
      <c r="F99" s="42"/>
      <c r="G99" s="42"/>
      <c r="H99" s="42"/>
      <c r="I99" s="42">
        <v>2017</v>
      </c>
      <c r="J99" s="42"/>
      <c r="K99" s="42"/>
      <c r="L99" s="276">
        <v>2017</v>
      </c>
      <c r="M99" s="276"/>
      <c r="N99" s="276"/>
      <c r="O99" s="42"/>
      <c r="P99" s="42"/>
      <c r="Q99" s="42"/>
      <c r="R99" s="41">
        <v>2018</v>
      </c>
      <c r="S99" s="41">
        <v>2018</v>
      </c>
      <c r="T99" s="42"/>
      <c r="U99" s="42"/>
      <c r="V99" s="42"/>
      <c r="W99" s="41">
        <v>2019</v>
      </c>
      <c r="X99" s="41">
        <v>2019</v>
      </c>
      <c r="Y99" s="42"/>
      <c r="Z99" s="42"/>
      <c r="AA99" s="42"/>
      <c r="AB99" s="42"/>
      <c r="AC99" s="42"/>
      <c r="AD99" s="42"/>
      <c r="AE99" s="41">
        <v>2020</v>
      </c>
      <c r="AF99" s="41">
        <v>2020</v>
      </c>
      <c r="AG99" s="41"/>
      <c r="AH99" s="41"/>
      <c r="AI99" s="154"/>
      <c r="AJ99" s="42"/>
      <c r="AK99" s="244"/>
      <c r="AL99" s="42"/>
      <c r="AM99" s="42"/>
      <c r="AN99" s="154"/>
      <c r="AO99" s="244"/>
      <c r="AP99" s="41"/>
      <c r="AQ99" s="41"/>
      <c r="AR99" s="41"/>
      <c r="AS99" s="42"/>
      <c r="AT99" s="155"/>
    </row>
    <row r="100" spans="1:48" ht="18" customHeight="1" x14ac:dyDescent="0.3">
      <c r="A100" s="45" t="s">
        <v>21</v>
      </c>
      <c r="B100" s="45"/>
      <c r="C100" s="48">
        <f t="shared" ref="C100:C106" si="79">D100</f>
        <v>96244.752385279426</v>
      </c>
      <c r="D100" s="48">
        <v>96244.752385279426</v>
      </c>
      <c r="E100" s="48"/>
      <c r="F100" s="158">
        <v>144974.78257386692</v>
      </c>
      <c r="G100" s="156"/>
      <c r="H100" s="156"/>
      <c r="I100" s="48">
        <f t="shared" ref="I100:I106" si="80">J100</f>
        <v>96244.752385279426</v>
      </c>
      <c r="J100" s="48">
        <v>96244.752385279426</v>
      </c>
      <c r="K100" s="48"/>
      <c r="L100" s="83">
        <f>M100</f>
        <v>164394.80436586455</v>
      </c>
      <c r="M100" s="156">
        <v>164394.80436586455</v>
      </c>
      <c r="N100" s="156"/>
      <c r="O100" s="158">
        <v>168397.85298825838</v>
      </c>
      <c r="P100" s="156"/>
      <c r="Q100" s="204"/>
      <c r="R100" s="25">
        <v>96244.752385279426</v>
      </c>
      <c r="S100" s="26">
        <v>258653.87697663828</v>
      </c>
      <c r="T100" s="149">
        <v>196512.60522953817</v>
      </c>
      <c r="U100" s="156"/>
      <c r="V100" s="90"/>
      <c r="W100" s="25">
        <v>96244.752385279426</v>
      </c>
      <c r="X100" s="26">
        <v>112368.23102243688</v>
      </c>
      <c r="Y100" s="84">
        <v>278187.76930099376</v>
      </c>
      <c r="Z100" s="149">
        <v>310033.92783056799</v>
      </c>
      <c r="AA100" s="90"/>
      <c r="AB100" s="28">
        <f t="shared" ref="AB100:AB104" si="81">C100+I100+R100+W100</f>
        <v>384979.0095411177</v>
      </c>
      <c r="AC100" s="149">
        <f t="shared" ref="AC100:AC104" si="82">F100+O100+T100+Z100</f>
        <v>819919.16862223146</v>
      </c>
      <c r="AD100" s="90"/>
      <c r="AE100" s="28">
        <v>96244.752385279426</v>
      </c>
      <c r="AF100" s="26">
        <v>112368.23102243688</v>
      </c>
      <c r="AG100" s="46">
        <f>AE100</f>
        <v>96244.752385279426</v>
      </c>
      <c r="AH100" s="27">
        <v>209247.62963841791</v>
      </c>
      <c r="AI100" s="150">
        <v>155219.51640534919</v>
      </c>
      <c r="AJ100" s="149">
        <v>167314.88519447637</v>
      </c>
      <c r="AK100" s="90"/>
      <c r="AL100" s="28"/>
      <c r="AM100" s="29">
        <f t="shared" ref="AM100:AM104" si="83">IFERROR(AJ100/AI100,0)</f>
        <v>1.0779242782688527</v>
      </c>
      <c r="AN100" s="150">
        <f t="shared" ref="AN100:AN104" si="84">AB100+AE100</f>
        <v>481223.7619263971</v>
      </c>
      <c r="AO100" s="149">
        <f t="shared" ref="AO100:AO104" si="85">AC100+AJ100</f>
        <v>987234.0538167078</v>
      </c>
      <c r="AP100" s="25">
        <f t="shared" ref="AP100:AP106" si="86">+C100+I100+R100+W100+AE100</f>
        <v>481223.7619263971</v>
      </c>
      <c r="AQ100" s="26">
        <f t="shared" ref="AQ100:AQ106" si="87">+F100+O100+S100+X100+AF100</f>
        <v>796762.97458363732</v>
      </c>
      <c r="AR100" s="46">
        <f>F100+O100+T100+Z100+AI100</f>
        <v>975138.68502758071</v>
      </c>
      <c r="AS100" s="149">
        <f t="shared" ref="AS100:AS105" si="88">F100+O100+T100+Z100+AJ100</f>
        <v>987234.0538167078</v>
      </c>
      <c r="AT100" s="28"/>
    </row>
    <row r="101" spans="1:48" ht="18.75" x14ac:dyDescent="0.3">
      <c r="A101" s="45" t="s">
        <v>23</v>
      </c>
      <c r="B101" s="45"/>
      <c r="C101" s="48">
        <f t="shared" si="79"/>
        <v>132599.6015447524</v>
      </c>
      <c r="D101" s="48">
        <v>132599.6015447524</v>
      </c>
      <c r="E101" s="48"/>
      <c r="F101" s="158">
        <v>141304.71746847007</v>
      </c>
      <c r="G101" s="156"/>
      <c r="H101" s="156"/>
      <c r="I101" s="48">
        <f t="shared" si="80"/>
        <v>132599.6015447524</v>
      </c>
      <c r="J101" s="48">
        <v>132599.6015447524</v>
      </c>
      <c r="K101" s="48"/>
      <c r="L101" s="83">
        <f>M101</f>
        <v>120469.29469585753</v>
      </c>
      <c r="M101" s="156">
        <v>120469.29469585753</v>
      </c>
      <c r="N101" s="156"/>
      <c r="O101" s="158">
        <v>172857.80526208808</v>
      </c>
      <c r="P101" s="156"/>
      <c r="Q101" s="204"/>
      <c r="R101" s="25">
        <v>132599.6015447524</v>
      </c>
      <c r="S101" s="26">
        <v>164034.35519301737</v>
      </c>
      <c r="T101" s="149">
        <v>205697.40529287505</v>
      </c>
      <c r="U101" s="156"/>
      <c r="V101" s="90"/>
      <c r="W101" s="25">
        <v>132599.6015447524</v>
      </c>
      <c r="X101" s="26">
        <v>154813.45518161217</v>
      </c>
      <c r="Y101" s="84">
        <v>268791.94468586828</v>
      </c>
      <c r="Z101" s="149">
        <v>285415.70412688726</v>
      </c>
      <c r="AA101" s="90"/>
      <c r="AB101" s="28">
        <f t="shared" si="81"/>
        <v>530398.40617900959</v>
      </c>
      <c r="AC101" s="149">
        <f t="shared" si="82"/>
        <v>805275.63215032045</v>
      </c>
      <c r="AD101" s="90"/>
      <c r="AE101" s="28">
        <v>132599.6015447524</v>
      </c>
      <c r="AF101" s="26">
        <v>154813.45518161217</v>
      </c>
      <c r="AG101" s="46">
        <f>AE101</f>
        <v>132599.6015447524</v>
      </c>
      <c r="AH101" s="27">
        <v>202180.26634579932</v>
      </c>
      <c r="AI101" s="150">
        <v>281654.65714629821</v>
      </c>
      <c r="AJ101" s="149">
        <v>240063.8633895005</v>
      </c>
      <c r="AK101" s="90"/>
      <c r="AL101" s="28"/>
      <c r="AM101" s="29">
        <f t="shared" si="83"/>
        <v>0.85233408111127218</v>
      </c>
      <c r="AN101" s="150">
        <f t="shared" si="84"/>
        <v>662998.00772376196</v>
      </c>
      <c r="AO101" s="149">
        <f t="shared" si="85"/>
        <v>1045339.495539821</v>
      </c>
      <c r="AP101" s="25">
        <f t="shared" si="86"/>
        <v>662998.00772376196</v>
      </c>
      <c r="AQ101" s="26">
        <f t="shared" si="87"/>
        <v>787823.78828679991</v>
      </c>
      <c r="AR101" s="46">
        <f>F101+O101+T101+Z101+AI101</f>
        <v>1086930.2892966187</v>
      </c>
      <c r="AS101" s="149">
        <f t="shared" si="88"/>
        <v>1045339.495539821</v>
      </c>
      <c r="AT101" s="28"/>
    </row>
    <row r="102" spans="1:48" ht="18.75" x14ac:dyDescent="0.3">
      <c r="A102" s="45" t="s">
        <v>24</v>
      </c>
      <c r="B102" s="45"/>
      <c r="C102" s="48">
        <f t="shared" si="79"/>
        <v>156411.92639709223</v>
      </c>
      <c r="D102" s="48">
        <v>156411.92639709223</v>
      </c>
      <c r="E102" s="48"/>
      <c r="F102" s="158">
        <v>177549.63896675431</v>
      </c>
      <c r="G102" s="156"/>
      <c r="H102" s="156"/>
      <c r="I102" s="48">
        <f t="shared" si="80"/>
        <v>156411.92639709223</v>
      </c>
      <c r="J102" s="48">
        <v>156411.92639709223</v>
      </c>
      <c r="K102" s="48"/>
      <c r="L102" s="83">
        <f>M102</f>
        <v>179710.07850896788</v>
      </c>
      <c r="M102" s="156">
        <v>179710.07850896788</v>
      </c>
      <c r="N102" s="156"/>
      <c r="O102" s="158">
        <v>116799.10158830212</v>
      </c>
      <c r="P102" s="156"/>
      <c r="Q102" s="204"/>
      <c r="R102" s="25">
        <v>156411.92639709223</v>
      </c>
      <c r="S102" s="26">
        <v>149240.39227309331</v>
      </c>
      <c r="T102" s="149">
        <v>194338.57376387992</v>
      </c>
      <c r="U102" s="156"/>
      <c r="V102" s="90"/>
      <c r="W102" s="25">
        <v>156411.92639709223</v>
      </c>
      <c r="X102" s="26">
        <v>182614.95868050103</v>
      </c>
      <c r="Y102" s="84">
        <v>153187.62157318511</v>
      </c>
      <c r="Z102" s="149">
        <v>166744.13833785319</v>
      </c>
      <c r="AA102" s="90"/>
      <c r="AB102" s="28">
        <f t="shared" si="81"/>
        <v>625647.70558836893</v>
      </c>
      <c r="AC102" s="149">
        <f t="shared" si="82"/>
        <v>655431.45265678945</v>
      </c>
      <c r="AD102" s="90"/>
      <c r="AE102" s="28">
        <v>156411.92639709223</v>
      </c>
      <c r="AF102" s="26">
        <v>182614.95868050103</v>
      </c>
      <c r="AG102" s="46">
        <f>AE102</f>
        <v>156411.92639709223</v>
      </c>
      <c r="AH102" s="27">
        <v>115224.85975813695</v>
      </c>
      <c r="AI102" s="150">
        <v>94247.492487151292</v>
      </c>
      <c r="AJ102" s="149">
        <v>137348.26634429026</v>
      </c>
      <c r="AK102" s="90"/>
      <c r="AL102" s="28"/>
      <c r="AM102" s="29">
        <f t="shared" si="83"/>
        <v>1.457314807213729</v>
      </c>
      <c r="AN102" s="150">
        <f t="shared" si="84"/>
        <v>782059.63198546111</v>
      </c>
      <c r="AO102" s="149">
        <f t="shared" si="85"/>
        <v>792779.71900107968</v>
      </c>
      <c r="AP102" s="25">
        <f t="shared" si="86"/>
        <v>782059.63198546111</v>
      </c>
      <c r="AQ102" s="26">
        <f t="shared" si="87"/>
        <v>808819.05018915166</v>
      </c>
      <c r="AR102" s="46">
        <f>F102+O102+T102+Z102+AI102</f>
        <v>749678.94514394074</v>
      </c>
      <c r="AS102" s="149">
        <f t="shared" si="88"/>
        <v>792779.71900107968</v>
      </c>
      <c r="AT102" s="28"/>
    </row>
    <row r="103" spans="1:48" ht="18.75" x14ac:dyDescent="0.3">
      <c r="A103" s="45" t="s">
        <v>31</v>
      </c>
      <c r="B103" s="45"/>
      <c r="C103" s="48">
        <f t="shared" si="79"/>
        <v>151866.71967287597</v>
      </c>
      <c r="D103" s="48">
        <v>151866.71967287597</v>
      </c>
      <c r="E103" s="48"/>
      <c r="F103" s="158">
        <v>53948.860990908688</v>
      </c>
      <c r="G103" s="156"/>
      <c r="H103" s="156"/>
      <c r="I103" s="48">
        <f t="shared" si="80"/>
        <v>151866.71967287597</v>
      </c>
      <c r="J103" s="48">
        <v>151866.71967287597</v>
      </c>
      <c r="K103" s="48"/>
      <c r="L103" s="83">
        <f>M103</f>
        <v>45945.822429310014</v>
      </c>
      <c r="M103" s="156">
        <v>45945.822429310014</v>
      </c>
      <c r="N103" s="156"/>
      <c r="O103" s="158">
        <v>67058.496810437457</v>
      </c>
      <c r="P103" s="156"/>
      <c r="Q103" s="204"/>
      <c r="R103" s="25">
        <v>151866.71967287597</v>
      </c>
      <c r="S103" s="26">
        <v>40828.836891185805</v>
      </c>
      <c r="T103" s="149">
        <v>7415.8648497923414</v>
      </c>
      <c r="U103" s="156"/>
      <c r="V103" s="90"/>
      <c r="W103" s="25">
        <v>151866.71967287597</v>
      </c>
      <c r="X103" s="26">
        <v>177308.31258735171</v>
      </c>
      <c r="Y103" s="84">
        <v>5946.7244399528381</v>
      </c>
      <c r="Z103" s="149">
        <v>13830.532297663891</v>
      </c>
      <c r="AA103" s="90"/>
      <c r="AB103" s="28">
        <f t="shared" si="81"/>
        <v>607466.87869150389</v>
      </c>
      <c r="AC103" s="149">
        <f t="shared" si="82"/>
        <v>142253.75494880238</v>
      </c>
      <c r="AD103" s="90"/>
      <c r="AE103" s="28">
        <v>151866.71967287597</v>
      </c>
      <c r="AF103" s="26">
        <v>177308.31258735171</v>
      </c>
      <c r="AG103" s="46">
        <f>AE103</f>
        <v>151866.71967287597</v>
      </c>
      <c r="AH103" s="27">
        <v>4473.0147421637012</v>
      </c>
      <c r="AI103" s="150">
        <v>13718.636627862143</v>
      </c>
      <c r="AJ103" s="149">
        <v>20427.695071732669</v>
      </c>
      <c r="AK103" s="90"/>
      <c r="AL103" s="28"/>
      <c r="AM103" s="29">
        <f t="shared" si="83"/>
        <v>1.4890470260174855</v>
      </c>
      <c r="AN103" s="150">
        <f t="shared" si="84"/>
        <v>759333.59836437984</v>
      </c>
      <c r="AO103" s="149">
        <f t="shared" si="85"/>
        <v>162681.45002053503</v>
      </c>
      <c r="AP103" s="25">
        <f t="shared" si="86"/>
        <v>759333.59836437984</v>
      </c>
      <c r="AQ103" s="26">
        <f t="shared" si="87"/>
        <v>516452.81986723538</v>
      </c>
      <c r="AR103" s="46">
        <f>F103+O103+T103+Z103+AI103</f>
        <v>155972.39157666452</v>
      </c>
      <c r="AS103" s="149">
        <f t="shared" si="88"/>
        <v>162681.45002053503</v>
      </c>
      <c r="AT103" s="28"/>
    </row>
    <row r="104" spans="1:48" ht="18.75" x14ac:dyDescent="0.3">
      <c r="A104" s="47" t="s">
        <v>26</v>
      </c>
      <c r="B104" s="47"/>
      <c r="C104" s="48">
        <f>D104</f>
        <v>59800</v>
      </c>
      <c r="D104" s="180">
        <v>59800</v>
      </c>
      <c r="E104" s="205"/>
      <c r="F104" s="148">
        <v>85531</v>
      </c>
      <c r="G104" s="24"/>
      <c r="H104" s="24"/>
      <c r="I104" s="48">
        <f>J104</f>
        <v>59800</v>
      </c>
      <c r="J104" s="180">
        <v>59800</v>
      </c>
      <c r="K104" s="205"/>
      <c r="L104" s="83">
        <f>M104</f>
        <v>81358</v>
      </c>
      <c r="M104" s="51">
        <v>81358</v>
      </c>
      <c r="N104" s="24"/>
      <c r="O104" s="148">
        <v>83888.383350913937</v>
      </c>
      <c r="P104" s="24"/>
      <c r="Q104" s="204"/>
      <c r="R104" s="25">
        <v>59800</v>
      </c>
      <c r="S104" s="26">
        <v>93242.539273981572</v>
      </c>
      <c r="T104" s="148">
        <v>77595.630863914485</v>
      </c>
      <c r="U104" s="24"/>
      <c r="V104" s="90"/>
      <c r="W104" s="25">
        <v>59800</v>
      </c>
      <c r="X104" s="26">
        <v>69818.04252809826</v>
      </c>
      <c r="Y104" s="84">
        <v>90207.19</v>
      </c>
      <c r="Z104" s="148">
        <v>86019.847407027744</v>
      </c>
      <c r="AA104" s="90"/>
      <c r="AB104" s="28">
        <f t="shared" si="81"/>
        <v>239200</v>
      </c>
      <c r="AC104" s="149">
        <f t="shared" si="82"/>
        <v>333034.86162185617</v>
      </c>
      <c r="AD104" s="90"/>
      <c r="AE104" s="28">
        <v>59800</v>
      </c>
      <c r="AF104" s="26">
        <v>69818.04252809826</v>
      </c>
      <c r="AG104" s="46">
        <f>AE104</f>
        <v>59800</v>
      </c>
      <c r="AH104" s="27">
        <v>65797.229515482177</v>
      </c>
      <c r="AI104" s="150">
        <v>48578.06</v>
      </c>
      <c r="AJ104" s="149">
        <v>67372.17</v>
      </c>
      <c r="AK104" s="90"/>
      <c r="AL104" s="28"/>
      <c r="AM104" s="29">
        <f t="shared" si="83"/>
        <v>1.3868847376778735</v>
      </c>
      <c r="AN104" s="150">
        <f t="shared" si="84"/>
        <v>299000</v>
      </c>
      <c r="AO104" s="149">
        <f t="shared" si="85"/>
        <v>400407.03162185615</v>
      </c>
      <c r="AP104" s="25">
        <f t="shared" si="86"/>
        <v>299000</v>
      </c>
      <c r="AQ104" s="26">
        <f t="shared" si="87"/>
        <v>402298.00768109207</v>
      </c>
      <c r="AR104" s="46">
        <f>F104+O104+T104+Z104+AI104</f>
        <v>381612.92162185616</v>
      </c>
      <c r="AS104" s="149">
        <f t="shared" si="88"/>
        <v>400407.03162185615</v>
      </c>
      <c r="AT104" s="28"/>
    </row>
    <row r="105" spans="1:48" x14ac:dyDescent="0.25">
      <c r="A105" s="47"/>
      <c r="B105" s="47"/>
      <c r="C105" s="48"/>
      <c r="D105" s="180"/>
      <c r="E105" s="205"/>
      <c r="F105" s="148"/>
      <c r="G105" s="24"/>
      <c r="H105" s="24"/>
      <c r="I105" s="48"/>
      <c r="J105" s="180"/>
      <c r="K105" s="205"/>
      <c r="L105" s="83"/>
      <c r="M105" s="51"/>
      <c r="N105" s="24"/>
      <c r="O105" s="206"/>
      <c r="P105" s="24"/>
      <c r="Q105" s="204"/>
      <c r="R105" s="48"/>
      <c r="S105" s="83"/>
      <c r="T105" s="206"/>
      <c r="U105" s="24"/>
      <c r="V105" s="24"/>
      <c r="W105" s="48"/>
      <c r="X105" s="83"/>
      <c r="Y105" s="50"/>
      <c r="Z105" s="206"/>
      <c r="AA105" s="51"/>
      <c r="AB105" s="51"/>
      <c r="AC105" s="206"/>
      <c r="AD105" s="51"/>
      <c r="AE105" s="90"/>
      <c r="AF105" s="83"/>
      <c r="AG105" s="50"/>
      <c r="AH105" s="50"/>
      <c r="AI105" s="51"/>
      <c r="AJ105" s="206"/>
      <c r="AK105" s="51"/>
      <c r="AL105" s="51"/>
      <c r="AM105" s="29"/>
      <c r="AN105" s="51"/>
      <c r="AO105" s="206"/>
      <c r="AP105" s="48">
        <f t="shared" si="86"/>
        <v>0</v>
      </c>
      <c r="AQ105" s="83">
        <f t="shared" si="87"/>
        <v>0</v>
      </c>
      <c r="AR105" s="46">
        <f>F105+O105+T105+Z105+AH105</f>
        <v>0</v>
      </c>
      <c r="AS105" s="149">
        <f t="shared" si="88"/>
        <v>0</v>
      </c>
      <c r="AT105" s="51"/>
    </row>
    <row r="106" spans="1:48" ht="18.75" x14ac:dyDescent="0.3">
      <c r="A106" s="52" t="s">
        <v>27</v>
      </c>
      <c r="B106" s="52"/>
      <c r="C106" s="92">
        <f t="shared" si="79"/>
        <v>596923</v>
      </c>
      <c r="D106" s="92">
        <f>SUM(D100:D104)</f>
        <v>596923</v>
      </c>
      <c r="E106" s="207"/>
      <c r="F106" s="190">
        <f>SUM(F100:F104)</f>
        <v>603309</v>
      </c>
      <c r="G106" s="151">
        <f>+C106-F106</f>
        <v>-6386</v>
      </c>
      <c r="H106" s="208"/>
      <c r="I106" s="92">
        <f t="shared" si="80"/>
        <v>596923</v>
      </c>
      <c r="J106" s="92">
        <f>SUM(J100:J104)</f>
        <v>596923</v>
      </c>
      <c r="K106" s="207"/>
      <c r="L106" s="93">
        <f>M106</f>
        <v>591878</v>
      </c>
      <c r="M106" s="53">
        <f>SUM(M100:M104)</f>
        <v>591878</v>
      </c>
      <c r="N106" s="208"/>
      <c r="O106" s="202">
        <f>SUM(O100:O104)</f>
        <v>609001.6399999999</v>
      </c>
      <c r="P106" s="151">
        <f>+L106-O106</f>
        <v>-17123.639999999898</v>
      </c>
      <c r="Q106" s="208"/>
      <c r="R106" s="54">
        <f>SUM(R100:R104)</f>
        <v>596923</v>
      </c>
      <c r="S106" s="55">
        <f>SUM(S100:S105)</f>
        <v>706000.00060791639</v>
      </c>
      <c r="T106" s="166">
        <f>SUM(T100:T104)</f>
        <v>681560.08</v>
      </c>
      <c r="U106" s="151">
        <f>+S106-T106</f>
        <v>24439.920607916429</v>
      </c>
      <c r="V106" s="208"/>
      <c r="W106" s="54">
        <v>596923</v>
      </c>
      <c r="X106" s="55">
        <f>SUM(X100:X105)</f>
        <v>696923</v>
      </c>
      <c r="Y106" s="94">
        <f>SUM(Y100:Y105)</f>
        <v>796321.25</v>
      </c>
      <c r="Z106" s="166">
        <f>SUM(Z100:Z104)</f>
        <v>862044.15</v>
      </c>
      <c r="AA106" s="53"/>
      <c r="AB106" s="70">
        <f>SUM(AB100:AB104)</f>
        <v>2387692</v>
      </c>
      <c r="AC106" s="166">
        <f>SUM(AC100:AC104)</f>
        <v>2755914.8699999996</v>
      </c>
      <c r="AD106" s="53"/>
      <c r="AE106" s="168">
        <v>596923</v>
      </c>
      <c r="AF106" s="55">
        <f>SUM(AF100:AF105)</f>
        <v>696923</v>
      </c>
      <c r="AG106" s="56">
        <f>SUM(AG100:AG104)</f>
        <v>596923</v>
      </c>
      <c r="AH106" s="56">
        <f>SUM(AH100:AH104)</f>
        <v>596923.00000000012</v>
      </c>
      <c r="AI106" s="168">
        <f>SUM(AI100:AI104)</f>
        <v>593418.36266666069</v>
      </c>
      <c r="AJ106" s="166">
        <f>SUM(AJ100:AJ104)</f>
        <v>632526.87999999977</v>
      </c>
      <c r="AK106" s="53"/>
      <c r="AL106" s="34">
        <f>AI106-AJ106</f>
        <v>-39108.517333339085</v>
      </c>
      <c r="AM106" s="35">
        <f>IFERROR(AJ106/AI106,0)</f>
        <v>1.065903786929673</v>
      </c>
      <c r="AN106" s="168">
        <f>SUM(AN100:AN104)</f>
        <v>2984615</v>
      </c>
      <c r="AO106" s="166">
        <f>SUM(AO100:AO104)</f>
        <v>3388441.7499999995</v>
      </c>
      <c r="AP106" s="54">
        <f t="shared" si="86"/>
        <v>2984615</v>
      </c>
      <c r="AQ106" s="55">
        <f t="shared" si="87"/>
        <v>3312156.6406079163</v>
      </c>
      <c r="AR106" s="94">
        <f>SUM(AR100:AR105)</f>
        <v>3349333.232666661</v>
      </c>
      <c r="AS106" s="166">
        <f>SUM(AS100:AS104)</f>
        <v>3388441.7499999995</v>
      </c>
      <c r="AT106" s="34">
        <f>AR106-AS106</f>
        <v>-39108.517333338503</v>
      </c>
      <c r="AV106" s="86"/>
    </row>
    <row r="107" spans="1:48" x14ac:dyDescent="0.25">
      <c r="A107" s="52"/>
      <c r="B107" s="52"/>
      <c r="C107" s="92"/>
      <c r="D107" s="92"/>
      <c r="E107" s="207"/>
      <c r="F107" s="190"/>
      <c r="G107" s="208"/>
      <c r="H107" s="208"/>
      <c r="I107" s="92"/>
      <c r="J107" s="92"/>
      <c r="K107" s="207"/>
      <c r="L107" s="93"/>
      <c r="M107" s="53"/>
      <c r="N107" s="208"/>
      <c r="O107" s="209"/>
      <c r="P107" s="208"/>
      <c r="Q107" s="208"/>
      <c r="R107" s="92"/>
      <c r="S107" s="93"/>
      <c r="T107" s="209"/>
      <c r="U107" s="208"/>
      <c r="V107" s="208"/>
      <c r="W107" s="92"/>
      <c r="X107" s="93"/>
      <c r="Y107" s="94"/>
      <c r="Z107" s="209"/>
      <c r="AA107" s="53"/>
      <c r="AB107" s="53"/>
      <c r="AC107" s="209"/>
      <c r="AD107" s="53"/>
      <c r="AE107" s="95"/>
      <c r="AF107" s="93"/>
      <c r="AG107" s="94"/>
      <c r="AH107" s="94"/>
      <c r="AI107" s="95"/>
      <c r="AJ107" s="209"/>
      <c r="AK107" s="53"/>
      <c r="AL107" s="208"/>
      <c r="AM107" s="208"/>
      <c r="AN107" s="95"/>
      <c r="AO107" s="209"/>
      <c r="AP107" s="92"/>
      <c r="AQ107" s="93"/>
      <c r="AR107" s="94"/>
      <c r="AS107" s="209"/>
      <c r="AT107" s="95"/>
    </row>
    <row r="108" spans="1:48" x14ac:dyDescent="0.25">
      <c r="A108" s="39" t="s">
        <v>62</v>
      </c>
      <c r="B108" s="40"/>
      <c r="C108" s="42">
        <v>2016</v>
      </c>
      <c r="D108" s="42"/>
      <c r="E108" s="42"/>
      <c r="F108" s="42"/>
      <c r="G108" s="42"/>
      <c r="H108" s="42"/>
      <c r="I108" s="42">
        <v>2017</v>
      </c>
      <c r="J108" s="42"/>
      <c r="K108" s="42"/>
      <c r="L108" s="276">
        <v>2017</v>
      </c>
      <c r="M108" s="276"/>
      <c r="N108" s="276"/>
      <c r="O108" s="210"/>
      <c r="P108" s="42"/>
      <c r="Q108" s="42"/>
      <c r="R108" s="41">
        <v>2018</v>
      </c>
      <c r="S108" s="41">
        <v>2018</v>
      </c>
      <c r="T108" s="210"/>
      <c r="U108" s="42"/>
      <c r="V108" s="42"/>
      <c r="W108" s="41">
        <v>2019</v>
      </c>
      <c r="X108" s="41">
        <v>2019</v>
      </c>
      <c r="Y108" s="42"/>
      <c r="Z108" s="42"/>
      <c r="AA108" s="42"/>
      <c r="AB108" s="42"/>
      <c r="AC108" s="42"/>
      <c r="AD108" s="42"/>
      <c r="AE108" s="41">
        <v>2020</v>
      </c>
      <c r="AF108" s="41">
        <v>2020</v>
      </c>
      <c r="AG108" s="41"/>
      <c r="AH108" s="41"/>
      <c r="AI108" s="41"/>
      <c r="AJ108" s="42"/>
      <c r="AK108" s="244"/>
      <c r="AL108" s="42"/>
      <c r="AM108" s="42"/>
      <c r="AN108" s="41"/>
      <c r="AO108" s="244"/>
      <c r="AP108" s="41"/>
      <c r="AQ108" s="41"/>
      <c r="AR108" s="41"/>
      <c r="AS108" s="42"/>
      <c r="AT108" s="155"/>
    </row>
    <row r="109" spans="1:48" ht="18.75" x14ac:dyDescent="0.3">
      <c r="A109" s="45" t="s">
        <v>21</v>
      </c>
      <c r="B109" s="45"/>
      <c r="C109" s="48">
        <f>D109</f>
        <v>28974.797652497346</v>
      </c>
      <c r="D109" s="48">
        <v>28974.797652497346</v>
      </c>
      <c r="E109" s="48"/>
      <c r="F109" s="158">
        <v>36001.781493106879</v>
      </c>
      <c r="G109" s="156"/>
      <c r="H109" s="156"/>
      <c r="I109" s="48">
        <f>J109</f>
        <v>28974.797652497346</v>
      </c>
      <c r="J109" s="48">
        <v>28974.797652497346</v>
      </c>
      <c r="K109" s="48"/>
      <c r="L109" s="83">
        <f>M109</f>
        <v>11544.697860962566</v>
      </c>
      <c r="M109" s="83">
        <v>11544.697860962566</v>
      </c>
      <c r="N109" s="83"/>
      <c r="O109" s="158">
        <v>10327.234613084947</v>
      </c>
      <c r="P109" s="156"/>
      <c r="Q109" s="156"/>
      <c r="R109" s="25">
        <v>28974.797652497346</v>
      </c>
      <c r="S109" s="26">
        <v>0</v>
      </c>
      <c r="T109" s="158">
        <v>0</v>
      </c>
      <c r="U109" s="156"/>
      <c r="V109" s="156"/>
      <c r="W109" s="25">
        <f>SUM(X109:X109)</f>
        <v>0</v>
      </c>
      <c r="X109" s="26"/>
      <c r="Y109" s="84"/>
      <c r="Z109" s="158"/>
      <c r="AA109" s="156"/>
      <c r="AB109" s="28">
        <f t="shared" ref="AB109:AB114" si="89">C109+I109+R109+W109</f>
        <v>86924.392957492033</v>
      </c>
      <c r="AC109" s="149">
        <f t="shared" ref="AC109:AC114" si="90">F109+O109+T109+Z109</f>
        <v>46329.016106191826</v>
      </c>
      <c r="AD109" s="156"/>
      <c r="AE109" s="28">
        <v>0</v>
      </c>
      <c r="AF109" s="26">
        <v>0</v>
      </c>
      <c r="AG109" s="46">
        <v>0</v>
      </c>
      <c r="AH109" s="27">
        <v>0</v>
      </c>
      <c r="AI109" s="150">
        <v>0</v>
      </c>
      <c r="AJ109" s="149">
        <v>0</v>
      </c>
      <c r="AK109" s="156"/>
      <c r="AL109" s="28"/>
      <c r="AM109" s="29">
        <f t="shared" ref="AM109:AM113" si="91">IFERROR(AJ109/AI109,0)</f>
        <v>0</v>
      </c>
      <c r="AN109" s="150">
        <f t="shared" ref="AN109:AN113" si="92">AB109+AE109</f>
        <v>86924.392957492033</v>
      </c>
      <c r="AO109" s="149">
        <f t="shared" ref="AO109:AO113" si="93">AC109+AJ109</f>
        <v>46329.016106191826</v>
      </c>
      <c r="AP109" s="25">
        <f t="shared" ref="AP109:AP115" si="94">+C109+I109+R109+W109+AE109</f>
        <v>86924.392957492033</v>
      </c>
      <c r="AQ109" s="26">
        <f t="shared" ref="AQ109:AQ115" si="95">+F109+O109+S109+X109+AF109</f>
        <v>46329.016106191826</v>
      </c>
      <c r="AR109" s="46">
        <f>F109+O109+T109+Z109+AI109</f>
        <v>46329.016106191826</v>
      </c>
      <c r="AS109" s="149">
        <f t="shared" ref="AS109:AS114" si="96">F109+O109+T109+Z109+AJ109</f>
        <v>46329.016106191826</v>
      </c>
      <c r="AT109" s="28"/>
    </row>
    <row r="110" spans="1:48" ht="18.75" x14ac:dyDescent="0.3">
      <c r="A110" s="45" t="s">
        <v>23</v>
      </c>
      <c r="B110" s="45"/>
      <c r="C110" s="48">
        <f>D110</f>
        <v>112140.54981835015</v>
      </c>
      <c r="D110" s="48">
        <v>112140.54981835015</v>
      </c>
      <c r="E110" s="48"/>
      <c r="F110" s="158">
        <v>83400.604156483532</v>
      </c>
      <c r="G110" s="156"/>
      <c r="H110" s="156"/>
      <c r="I110" s="48">
        <f>J110</f>
        <v>112140.54981835015</v>
      </c>
      <c r="J110" s="48">
        <v>112140.54981835015</v>
      </c>
      <c r="K110" s="48"/>
      <c r="L110" s="83">
        <f>M110</f>
        <v>92357.582887700526</v>
      </c>
      <c r="M110" s="83">
        <v>92357.582887700526</v>
      </c>
      <c r="N110" s="83"/>
      <c r="O110" s="158">
        <v>56824.496674869326</v>
      </c>
      <c r="P110" s="156"/>
      <c r="Q110" s="156"/>
      <c r="R110" s="25">
        <v>112140.54981835015</v>
      </c>
      <c r="S110" s="26">
        <v>60733.974358974359</v>
      </c>
      <c r="T110" s="158">
        <v>20618.42874609094</v>
      </c>
      <c r="U110" s="156"/>
      <c r="V110" s="156"/>
      <c r="W110" s="25">
        <f>SUM(X110:X110)</f>
        <v>0</v>
      </c>
      <c r="X110" s="26"/>
      <c r="Y110" s="84"/>
      <c r="Z110" s="158"/>
      <c r="AA110" s="156"/>
      <c r="AB110" s="28">
        <f t="shared" si="89"/>
        <v>336421.64945505047</v>
      </c>
      <c r="AC110" s="149">
        <f t="shared" si="90"/>
        <v>160843.52957744381</v>
      </c>
      <c r="AD110" s="156"/>
      <c r="AE110" s="28">
        <v>0</v>
      </c>
      <c r="AF110" s="26">
        <v>0</v>
      </c>
      <c r="AG110" s="46">
        <v>0</v>
      </c>
      <c r="AH110" s="27">
        <v>0</v>
      </c>
      <c r="AI110" s="150">
        <v>0</v>
      </c>
      <c r="AJ110" s="149">
        <v>0</v>
      </c>
      <c r="AK110" s="156"/>
      <c r="AL110" s="28"/>
      <c r="AM110" s="29">
        <f t="shared" si="91"/>
        <v>0</v>
      </c>
      <c r="AN110" s="150">
        <f t="shared" si="92"/>
        <v>336421.64945505047</v>
      </c>
      <c r="AO110" s="149">
        <f t="shared" si="93"/>
        <v>160843.52957744381</v>
      </c>
      <c r="AP110" s="25">
        <f t="shared" si="94"/>
        <v>336421.64945505047</v>
      </c>
      <c r="AQ110" s="26">
        <f t="shared" si="95"/>
        <v>200959.07519032725</v>
      </c>
      <c r="AR110" s="46">
        <f>F110+O110+T110+Z110+AI110</f>
        <v>160843.52957744381</v>
      </c>
      <c r="AS110" s="149">
        <f t="shared" si="96"/>
        <v>160843.52957744381</v>
      </c>
      <c r="AT110" s="28"/>
    </row>
    <row r="111" spans="1:48" ht="18.75" x14ac:dyDescent="0.3">
      <c r="A111" s="45" t="s">
        <v>24</v>
      </c>
      <c r="B111" s="45"/>
      <c r="C111" s="48">
        <f>D111</f>
        <v>68505.56722804626</v>
      </c>
      <c r="D111" s="48">
        <v>68505.56722804626</v>
      </c>
      <c r="E111" s="48"/>
      <c r="F111" s="158">
        <v>127665.12935273575</v>
      </c>
      <c r="G111" s="156"/>
      <c r="H111" s="156"/>
      <c r="I111" s="48">
        <f>J111</f>
        <v>68505.56722804626</v>
      </c>
      <c r="J111" s="48">
        <v>68505.56722804626</v>
      </c>
      <c r="K111" s="48"/>
      <c r="L111" s="83">
        <f>M111</f>
        <v>94666.522459893051</v>
      </c>
      <c r="M111" s="83">
        <v>94666.522459893051</v>
      </c>
      <c r="N111" s="83"/>
      <c r="O111" s="158">
        <v>147298.97790242214</v>
      </c>
      <c r="P111" s="156"/>
      <c r="Q111" s="156"/>
      <c r="R111" s="25">
        <v>68505.56722804626</v>
      </c>
      <c r="S111" s="26">
        <v>74616.025641025641</v>
      </c>
      <c r="T111" s="158">
        <v>91484.382111609055</v>
      </c>
      <c r="U111" s="156"/>
      <c r="V111" s="156"/>
      <c r="W111" s="25">
        <f>SUM(X111:X111)</f>
        <v>0</v>
      </c>
      <c r="X111" s="26"/>
      <c r="Y111" s="84"/>
      <c r="Z111" s="158"/>
      <c r="AA111" s="156"/>
      <c r="AB111" s="28">
        <f t="shared" si="89"/>
        <v>205516.7016841388</v>
      </c>
      <c r="AC111" s="149">
        <f t="shared" si="90"/>
        <v>366448.48936676694</v>
      </c>
      <c r="AD111" s="156"/>
      <c r="AE111" s="28">
        <v>0</v>
      </c>
      <c r="AF111" s="26">
        <v>0</v>
      </c>
      <c r="AG111" s="46">
        <v>0</v>
      </c>
      <c r="AH111" s="27">
        <v>0</v>
      </c>
      <c r="AI111" s="150">
        <v>0</v>
      </c>
      <c r="AJ111" s="149">
        <v>0</v>
      </c>
      <c r="AK111" s="156"/>
      <c r="AL111" s="28"/>
      <c r="AM111" s="29">
        <f t="shared" si="91"/>
        <v>0</v>
      </c>
      <c r="AN111" s="150">
        <f t="shared" si="92"/>
        <v>205516.7016841388</v>
      </c>
      <c r="AO111" s="149">
        <f t="shared" si="93"/>
        <v>366448.48936676694</v>
      </c>
      <c r="AP111" s="25">
        <f t="shared" si="94"/>
        <v>205516.7016841388</v>
      </c>
      <c r="AQ111" s="26">
        <f t="shared" si="95"/>
        <v>349580.13289618352</v>
      </c>
      <c r="AR111" s="46">
        <f>F111+O111+T111+Z111+AI111</f>
        <v>366448.48936676694</v>
      </c>
      <c r="AS111" s="149">
        <f t="shared" si="96"/>
        <v>366448.48936676694</v>
      </c>
      <c r="AT111" s="28"/>
    </row>
    <row r="112" spans="1:48" ht="18.75" x14ac:dyDescent="0.3">
      <c r="A112" s="45" t="s">
        <v>31</v>
      </c>
      <c r="B112" s="45"/>
      <c r="C112" s="48">
        <f>D112</f>
        <v>27919.339701106241</v>
      </c>
      <c r="D112" s="48">
        <v>27919.339701106241</v>
      </c>
      <c r="E112" s="48"/>
      <c r="F112" s="158">
        <v>0</v>
      </c>
      <c r="G112" s="156"/>
      <c r="H112" s="156"/>
      <c r="I112" s="48">
        <f>J112</f>
        <v>27919.339701106241</v>
      </c>
      <c r="J112" s="48">
        <v>27919.339701106241</v>
      </c>
      <c r="K112" s="48"/>
      <c r="L112" s="83">
        <f>M112</f>
        <v>17317.046791443849</v>
      </c>
      <c r="M112" s="83">
        <v>17317.046791443849</v>
      </c>
      <c r="N112" s="83"/>
      <c r="O112" s="158">
        <v>6428.130809623558</v>
      </c>
      <c r="P112" s="156"/>
      <c r="Q112" s="156"/>
      <c r="R112" s="25">
        <v>27919.339701106241</v>
      </c>
      <c r="S112" s="26">
        <v>0</v>
      </c>
      <c r="T112" s="158">
        <v>0</v>
      </c>
      <c r="U112" s="156"/>
      <c r="V112" s="156"/>
      <c r="W112" s="25">
        <f>SUM(X112:X112)</f>
        <v>0</v>
      </c>
      <c r="X112" s="26"/>
      <c r="Y112" s="84"/>
      <c r="Z112" s="158"/>
      <c r="AA112" s="156"/>
      <c r="AB112" s="28">
        <f t="shared" si="89"/>
        <v>83758.019103318715</v>
      </c>
      <c r="AC112" s="149">
        <f t="shared" si="90"/>
        <v>6428.130809623558</v>
      </c>
      <c r="AD112" s="156"/>
      <c r="AE112" s="28">
        <v>0</v>
      </c>
      <c r="AF112" s="26">
        <v>0</v>
      </c>
      <c r="AG112" s="46">
        <v>0</v>
      </c>
      <c r="AH112" s="27">
        <v>0</v>
      </c>
      <c r="AI112" s="150">
        <v>0</v>
      </c>
      <c r="AJ112" s="149">
        <v>0</v>
      </c>
      <c r="AK112" s="156"/>
      <c r="AL112" s="28"/>
      <c r="AM112" s="29">
        <f t="shared" si="91"/>
        <v>0</v>
      </c>
      <c r="AN112" s="150">
        <f t="shared" si="92"/>
        <v>83758.019103318715</v>
      </c>
      <c r="AO112" s="149">
        <f t="shared" si="93"/>
        <v>6428.130809623558</v>
      </c>
      <c r="AP112" s="25">
        <f t="shared" si="94"/>
        <v>83758.019103318715</v>
      </c>
      <c r="AQ112" s="26">
        <f t="shared" si="95"/>
        <v>6428.130809623558</v>
      </c>
      <c r="AR112" s="46">
        <f>F112+O112+T112+Z112+AI112</f>
        <v>6428.130809623558</v>
      </c>
      <c r="AS112" s="149">
        <f t="shared" si="96"/>
        <v>6428.130809623558</v>
      </c>
      <c r="AT112" s="28"/>
    </row>
    <row r="113" spans="1:48" ht="18.75" x14ac:dyDescent="0.3">
      <c r="A113" s="47" t="s">
        <v>26</v>
      </c>
      <c r="B113" s="47"/>
      <c r="C113" s="48">
        <f>D113</f>
        <v>12148</v>
      </c>
      <c r="D113" s="180">
        <v>12148</v>
      </c>
      <c r="E113" s="205"/>
      <c r="F113" s="148">
        <v>47842</v>
      </c>
      <c r="G113" s="24"/>
      <c r="H113" s="24"/>
      <c r="I113" s="48">
        <f>J113</f>
        <v>12148</v>
      </c>
      <c r="J113" s="180">
        <v>12148</v>
      </c>
      <c r="K113" s="205"/>
      <c r="L113" s="83">
        <f>M113</f>
        <v>25365</v>
      </c>
      <c r="M113" s="49">
        <v>25365</v>
      </c>
      <c r="N113" s="211"/>
      <c r="O113" s="148">
        <v>43338</v>
      </c>
      <c r="P113" s="24"/>
      <c r="Q113" s="24"/>
      <c r="R113" s="25">
        <v>12148</v>
      </c>
      <c r="S113" s="26">
        <v>57000</v>
      </c>
      <c r="T113" s="148">
        <v>33453.609142299989</v>
      </c>
      <c r="U113" s="24"/>
      <c r="V113" s="24"/>
      <c r="W113" s="25">
        <f>SUM(X113:X113)</f>
        <v>0</v>
      </c>
      <c r="X113" s="26"/>
      <c r="Y113" s="50"/>
      <c r="Z113" s="148"/>
      <c r="AA113" s="51"/>
      <c r="AB113" s="28">
        <f t="shared" si="89"/>
        <v>36444</v>
      </c>
      <c r="AC113" s="149">
        <f t="shared" si="90"/>
        <v>124633.60914229999</v>
      </c>
      <c r="AD113" s="51"/>
      <c r="AE113" s="28">
        <v>0</v>
      </c>
      <c r="AF113" s="26">
        <v>0</v>
      </c>
      <c r="AG113" s="46">
        <v>0</v>
      </c>
      <c r="AH113" s="27">
        <v>0</v>
      </c>
      <c r="AI113" s="150">
        <v>0</v>
      </c>
      <c r="AJ113" s="149">
        <v>0</v>
      </c>
      <c r="AK113" s="51"/>
      <c r="AL113" s="28"/>
      <c r="AM113" s="29">
        <f t="shared" si="91"/>
        <v>0</v>
      </c>
      <c r="AN113" s="150">
        <f t="shared" si="92"/>
        <v>36444</v>
      </c>
      <c r="AO113" s="149">
        <f t="shared" si="93"/>
        <v>124633.60914229999</v>
      </c>
      <c r="AP113" s="25">
        <f t="shared" si="94"/>
        <v>36444</v>
      </c>
      <c r="AQ113" s="26">
        <f t="shared" si="95"/>
        <v>148180</v>
      </c>
      <c r="AR113" s="46">
        <f>F113+O113+T113+Z113+AI113</f>
        <v>124633.60914229999</v>
      </c>
      <c r="AS113" s="149">
        <f t="shared" si="96"/>
        <v>124633.60914229999</v>
      </c>
      <c r="AT113" s="28"/>
    </row>
    <row r="114" spans="1:48" x14ac:dyDescent="0.25">
      <c r="A114" s="47"/>
      <c r="B114" s="47"/>
      <c r="C114" s="48"/>
      <c r="D114" s="180"/>
      <c r="E114" s="205"/>
      <c r="F114" s="148"/>
      <c r="G114" s="24"/>
      <c r="H114" s="24"/>
      <c r="I114" s="48"/>
      <c r="J114" s="180"/>
      <c r="K114" s="205"/>
      <c r="L114" s="83"/>
      <c r="M114" s="49"/>
      <c r="N114" s="211"/>
      <c r="O114" s="206"/>
      <c r="P114" s="24"/>
      <c r="Q114" s="24"/>
      <c r="R114" s="48"/>
      <c r="S114" s="49"/>
      <c r="T114" s="206"/>
      <c r="U114" s="24"/>
      <c r="V114" s="24"/>
      <c r="W114" s="48"/>
      <c r="X114" s="49"/>
      <c r="Y114" s="50"/>
      <c r="Z114" s="206"/>
      <c r="AA114" s="51"/>
      <c r="AB114" s="28">
        <f t="shared" si="89"/>
        <v>0</v>
      </c>
      <c r="AC114" s="149">
        <f t="shared" si="90"/>
        <v>0</v>
      </c>
      <c r="AD114" s="51"/>
      <c r="AE114" s="90"/>
      <c r="AF114" s="49"/>
      <c r="AG114" s="50"/>
      <c r="AH114" s="50"/>
      <c r="AI114" s="51"/>
      <c r="AJ114" s="206"/>
      <c r="AK114" s="51"/>
      <c r="AL114" s="51"/>
      <c r="AM114" s="29"/>
      <c r="AN114" s="51"/>
      <c r="AO114" s="206"/>
      <c r="AP114" s="48">
        <f t="shared" si="94"/>
        <v>0</v>
      </c>
      <c r="AQ114" s="49">
        <f t="shared" si="95"/>
        <v>0</v>
      </c>
      <c r="AR114" s="46">
        <f>F114+O114+T114+Z114+AH114</f>
        <v>0</v>
      </c>
      <c r="AS114" s="149">
        <f t="shared" si="96"/>
        <v>0</v>
      </c>
      <c r="AT114" s="51"/>
    </row>
    <row r="115" spans="1:48" ht="18.75" x14ac:dyDescent="0.3">
      <c r="A115" s="52" t="s">
        <v>27</v>
      </c>
      <c r="B115" s="52"/>
      <c r="C115" s="92">
        <f>D115</f>
        <v>249688.25439999998</v>
      </c>
      <c r="D115" s="92">
        <f>SUM(D109:D113)</f>
        <v>249688.25439999998</v>
      </c>
      <c r="E115" s="207"/>
      <c r="F115" s="202">
        <f>SUM(F109:F113)</f>
        <v>294909.51500232617</v>
      </c>
      <c r="G115" s="151">
        <f>+C115-F115</f>
        <v>-45221.260602326191</v>
      </c>
      <c r="H115" s="208"/>
      <c r="I115" s="92">
        <f>J115</f>
        <v>249688.25439999998</v>
      </c>
      <c r="J115" s="92">
        <f>SUM(J109:J113)</f>
        <v>249688.25439999998</v>
      </c>
      <c r="K115" s="207"/>
      <c r="L115" s="93">
        <f>M115</f>
        <v>241250.84999999998</v>
      </c>
      <c r="M115" s="93">
        <f>SUM(M109:M113)</f>
        <v>241250.84999999998</v>
      </c>
      <c r="N115" s="212"/>
      <c r="O115" s="202">
        <f>SUM(O109:O113)</f>
        <v>264216.83999999997</v>
      </c>
      <c r="P115" s="151">
        <f>+L115-O115</f>
        <v>-22965.989999999991</v>
      </c>
      <c r="Q115" s="208"/>
      <c r="R115" s="92">
        <f>SUM(R109:R113)</f>
        <v>249688.25439999998</v>
      </c>
      <c r="S115" s="93">
        <f>SUM(S109:S113)</f>
        <v>192350</v>
      </c>
      <c r="T115" s="166">
        <f>SUM(T109:T113)</f>
        <v>145556.41999999998</v>
      </c>
      <c r="U115" s="151">
        <f>+S115-T115</f>
        <v>46793.580000000016</v>
      </c>
      <c r="V115" s="208"/>
      <c r="W115" s="92">
        <f>X115</f>
        <v>0</v>
      </c>
      <c r="X115" s="93">
        <f>SUM(X109:X113)</f>
        <v>0</v>
      </c>
      <c r="Y115" s="94">
        <f>SUM(Y109:Y113)</f>
        <v>0</v>
      </c>
      <c r="Z115" s="166">
        <v>0</v>
      </c>
      <c r="AA115" s="53"/>
      <c r="AB115" s="70">
        <f>SUM(AB109:AB113)</f>
        <v>749064.76319999993</v>
      </c>
      <c r="AC115" s="166">
        <f>SUM(AC109:AC113)</f>
        <v>704682.77500232612</v>
      </c>
      <c r="AD115" s="53"/>
      <c r="AE115" s="95">
        <f>SUM(AE109:AE113)</f>
        <v>0</v>
      </c>
      <c r="AF115" s="93">
        <f>SUM(AF109:AF113)</f>
        <v>0</v>
      </c>
      <c r="AG115" s="94">
        <f>SUM(AG109:AG113)</f>
        <v>0</v>
      </c>
      <c r="AH115" s="94">
        <f>SUM(AH109:AH113)</f>
        <v>0</v>
      </c>
      <c r="AI115" s="95">
        <f>SUM(AI109:AI113)</f>
        <v>0</v>
      </c>
      <c r="AJ115" s="166">
        <v>0</v>
      </c>
      <c r="AK115" s="53"/>
      <c r="AL115" s="34">
        <f>AI115-AJ115</f>
        <v>0</v>
      </c>
      <c r="AM115" s="35">
        <f>IFERROR(AJ115/AI115,0)</f>
        <v>0</v>
      </c>
      <c r="AN115" s="95">
        <f>SUM(AN109:AN113)</f>
        <v>749064.76319999993</v>
      </c>
      <c r="AO115" s="166">
        <f>SUM(AO109:AO113)</f>
        <v>704682.77500232612</v>
      </c>
      <c r="AP115" s="92">
        <f t="shared" si="94"/>
        <v>749064.76319999993</v>
      </c>
      <c r="AQ115" s="93">
        <f t="shared" si="95"/>
        <v>751476.35500232619</v>
      </c>
      <c r="AR115" s="94">
        <f>SUM(AR109:AR114)</f>
        <v>704682.77500232612</v>
      </c>
      <c r="AS115" s="166">
        <f>SUM(AS109:AS113)</f>
        <v>704682.77500232612</v>
      </c>
      <c r="AT115" s="34">
        <f>AR115-AS115</f>
        <v>0</v>
      </c>
      <c r="AV115" s="86"/>
    </row>
    <row r="116" spans="1:48" x14ac:dyDescent="0.25">
      <c r="A116" s="52"/>
      <c r="B116" s="52"/>
      <c r="C116" s="92"/>
      <c r="D116" s="92"/>
      <c r="E116" s="207"/>
      <c r="F116" s="190"/>
      <c r="G116" s="208"/>
      <c r="H116" s="208"/>
      <c r="I116" s="92"/>
      <c r="J116" s="92"/>
      <c r="K116" s="207"/>
      <c r="L116" s="93"/>
      <c r="M116" s="93"/>
      <c r="N116" s="212"/>
      <c r="O116" s="209"/>
      <c r="P116" s="208"/>
      <c r="Q116" s="208"/>
      <c r="R116" s="92"/>
      <c r="S116" s="93"/>
      <c r="T116" s="209"/>
      <c r="U116" s="208"/>
      <c r="V116" s="208"/>
      <c r="W116" s="92"/>
      <c r="X116" s="93"/>
      <c r="Y116" s="94"/>
      <c r="Z116" s="209"/>
      <c r="AA116" s="53"/>
      <c r="AB116" s="53"/>
      <c r="AC116" s="209"/>
      <c r="AD116" s="53"/>
      <c r="AE116" s="95"/>
      <c r="AF116" s="93"/>
      <c r="AG116" s="94"/>
      <c r="AH116" s="94"/>
      <c r="AI116" s="95"/>
      <c r="AJ116" s="209"/>
      <c r="AK116" s="53"/>
      <c r="AL116" s="208"/>
      <c r="AM116" s="208"/>
      <c r="AN116" s="95"/>
      <c r="AO116" s="209"/>
      <c r="AP116" s="92"/>
      <c r="AQ116" s="93"/>
      <c r="AR116" s="94"/>
      <c r="AS116" s="209"/>
      <c r="AT116" s="95"/>
    </row>
    <row r="117" spans="1:48" x14ac:dyDescent="0.25">
      <c r="A117" s="39" t="s">
        <v>64</v>
      </c>
      <c r="B117" s="40"/>
      <c r="C117" s="42">
        <v>2016</v>
      </c>
      <c r="D117" s="42"/>
      <c r="E117" s="42"/>
      <c r="F117" s="42"/>
      <c r="G117" s="42"/>
      <c r="H117" s="42"/>
      <c r="I117" s="42">
        <v>2017</v>
      </c>
      <c r="J117" s="42"/>
      <c r="K117" s="42"/>
      <c r="L117" s="276">
        <v>2017</v>
      </c>
      <c r="M117" s="276"/>
      <c r="N117" s="276"/>
      <c r="O117" s="42"/>
      <c r="P117" s="42"/>
      <c r="Q117" s="42"/>
      <c r="R117" s="41">
        <v>2018</v>
      </c>
      <c r="S117" s="41">
        <v>2018</v>
      </c>
      <c r="T117" s="42"/>
      <c r="U117" s="42"/>
      <c r="V117" s="42"/>
      <c r="W117" s="41">
        <v>2019</v>
      </c>
      <c r="X117" s="41">
        <v>2019</v>
      </c>
      <c r="Y117" s="42"/>
      <c r="Z117" s="42"/>
      <c r="AA117" s="42"/>
      <c r="AB117" s="42"/>
      <c r="AC117" s="42"/>
      <c r="AD117" s="42"/>
      <c r="AE117" s="41">
        <v>2020</v>
      </c>
      <c r="AF117" s="41">
        <v>2020</v>
      </c>
      <c r="AG117" s="41"/>
      <c r="AH117" s="41"/>
      <c r="AI117" s="41"/>
      <c r="AJ117" s="42"/>
      <c r="AK117" s="244"/>
      <c r="AL117" s="42"/>
      <c r="AM117" s="42"/>
      <c r="AN117" s="41"/>
      <c r="AO117" s="244"/>
      <c r="AP117" s="41"/>
      <c r="AQ117" s="41"/>
      <c r="AR117" s="41"/>
      <c r="AS117" s="42"/>
      <c r="AT117" s="155"/>
    </row>
    <row r="118" spans="1:48" ht="18.75" customHeight="1" x14ac:dyDescent="0.3">
      <c r="A118" s="45" t="s">
        <v>21</v>
      </c>
      <c r="B118" s="45"/>
      <c r="C118" s="48">
        <f t="shared" ref="C118:C124" si="97">D118</f>
        <v>76808.917197452232</v>
      </c>
      <c r="D118" s="48">
        <v>76808.917197452232</v>
      </c>
      <c r="E118" s="48"/>
      <c r="F118" s="158">
        <v>92125.997566909966</v>
      </c>
      <c r="G118" s="156"/>
      <c r="H118" s="156"/>
      <c r="I118" s="48">
        <f t="shared" ref="I118:I124" si="98">J118</f>
        <v>76808.917197452232</v>
      </c>
      <c r="J118" s="48">
        <v>76808.917197452232</v>
      </c>
      <c r="K118" s="48"/>
      <c r="L118" s="83">
        <f>M118</f>
        <v>75050</v>
      </c>
      <c r="M118" s="83">
        <v>75050</v>
      </c>
      <c r="N118" s="83"/>
      <c r="O118" s="158">
        <v>79776.950347595819</v>
      </c>
      <c r="P118" s="156"/>
      <c r="Q118" s="156"/>
      <c r="R118" s="25">
        <v>76808.917197452232</v>
      </c>
      <c r="S118" s="26">
        <v>96042.783505154628</v>
      </c>
      <c r="T118" s="158">
        <v>56129.779892632934</v>
      </c>
      <c r="U118" s="156"/>
      <c r="V118" s="156"/>
      <c r="W118" s="25">
        <v>76808.917197452232</v>
      </c>
      <c r="X118" s="26">
        <v>76808.917197452232</v>
      </c>
      <c r="Y118" s="84">
        <v>48917.153525806541</v>
      </c>
      <c r="Z118" s="158">
        <v>44276.718416306008</v>
      </c>
      <c r="AA118" s="156"/>
      <c r="AB118" s="28">
        <f t="shared" ref="AB118:AB122" si="99">C118+I118+R118+W118</f>
        <v>307235.66878980893</v>
      </c>
      <c r="AC118" s="149">
        <f t="shared" ref="AC118:AC122" si="100">F118+O118+T118+Z118</f>
        <v>272309.44622344471</v>
      </c>
      <c r="AD118" s="156"/>
      <c r="AE118" s="28">
        <v>76808.917197452232</v>
      </c>
      <c r="AF118" s="26">
        <v>76808.917197452232</v>
      </c>
      <c r="AG118" s="46">
        <f t="shared" ref="AG118:AG123" si="101">AF118</f>
        <v>76808.917197452232</v>
      </c>
      <c r="AH118" s="27">
        <v>54878.076477250317</v>
      </c>
      <c r="AI118" s="150">
        <v>68343.733360065409</v>
      </c>
      <c r="AJ118" s="149">
        <v>68181.348278713282</v>
      </c>
      <c r="AK118" s="156"/>
      <c r="AL118" s="28"/>
      <c r="AM118" s="29">
        <f t="shared" ref="AM118:AM122" si="102">IFERROR(AJ118/AI118,0)</f>
        <v>0.99762399457318773</v>
      </c>
      <c r="AN118" s="150">
        <f t="shared" ref="AN118:AN122" si="103">AB118+AE118</f>
        <v>384044.58598726115</v>
      </c>
      <c r="AO118" s="149">
        <f t="shared" ref="AO118:AO122" si="104">AC118+AJ118</f>
        <v>340490.79450215801</v>
      </c>
      <c r="AP118" s="25">
        <f>+C118+I118+R118+W118+AE118</f>
        <v>384044.58598726115</v>
      </c>
      <c r="AQ118" s="26">
        <f>+F118+O118+S118+X118+AF118</f>
        <v>421563.56581456482</v>
      </c>
      <c r="AR118" s="46">
        <f>F118+O118+T118+Z118+AI118</f>
        <v>340653.17958351015</v>
      </c>
      <c r="AS118" s="149">
        <f t="shared" ref="AS118:AS123" si="105">F118+O118+T118+Z118+AJ118</f>
        <v>340490.79450215801</v>
      </c>
      <c r="AT118" s="28"/>
    </row>
    <row r="119" spans="1:48" ht="18.75" x14ac:dyDescent="0.3">
      <c r="A119" s="45" t="s">
        <v>23</v>
      </c>
      <c r="B119" s="45"/>
      <c r="C119" s="48">
        <f t="shared" si="97"/>
        <v>80525.477707006372</v>
      </c>
      <c r="D119" s="48">
        <v>80525.477707006372</v>
      </c>
      <c r="E119" s="48"/>
      <c r="F119" s="158">
        <v>0</v>
      </c>
      <c r="G119" s="156"/>
      <c r="H119" s="156"/>
      <c r="I119" s="48">
        <f t="shared" si="98"/>
        <v>80525.477707006372</v>
      </c>
      <c r="J119" s="48">
        <v>80525.477707006372</v>
      </c>
      <c r="K119" s="48"/>
      <c r="L119" s="83">
        <f>M119</f>
        <v>75050</v>
      </c>
      <c r="M119" s="83">
        <v>75050</v>
      </c>
      <c r="N119" s="83"/>
      <c r="O119" s="158">
        <v>31858.172101618013</v>
      </c>
      <c r="P119" s="156"/>
      <c r="Q119" s="156"/>
      <c r="R119" s="25">
        <v>80525.477707006372</v>
      </c>
      <c r="S119" s="26">
        <v>77669.381443298975</v>
      </c>
      <c r="T119" s="158">
        <v>58438.651249967974</v>
      </c>
      <c r="U119" s="156"/>
      <c r="V119" s="156"/>
      <c r="W119" s="25">
        <v>80525.477707006372</v>
      </c>
      <c r="X119" s="26">
        <v>80525.477707006372</v>
      </c>
      <c r="Y119" s="84">
        <v>98644.907196039538</v>
      </c>
      <c r="Z119" s="158">
        <v>89287.14089664862</v>
      </c>
      <c r="AA119" s="156"/>
      <c r="AB119" s="28">
        <f t="shared" si="99"/>
        <v>322101.91082802549</v>
      </c>
      <c r="AC119" s="149">
        <f t="shared" si="100"/>
        <v>179583.96424823461</v>
      </c>
      <c r="AD119" s="156"/>
      <c r="AE119" s="28">
        <v>80525.477707006372</v>
      </c>
      <c r="AF119" s="26">
        <v>80525.477707006372</v>
      </c>
      <c r="AG119" s="46">
        <f t="shared" si="101"/>
        <v>80525.477707006372</v>
      </c>
      <c r="AH119" s="27">
        <v>101789.98056264171</v>
      </c>
      <c r="AI119" s="150">
        <v>75784.381750072542</v>
      </c>
      <c r="AJ119" s="149">
        <v>50768.070917663645</v>
      </c>
      <c r="AK119" s="156"/>
      <c r="AL119" s="28"/>
      <c r="AM119" s="29">
        <f t="shared" si="102"/>
        <v>0.66990149876910554</v>
      </c>
      <c r="AN119" s="150">
        <f t="shared" si="103"/>
        <v>402627.38853503187</v>
      </c>
      <c r="AO119" s="149">
        <f t="shared" si="104"/>
        <v>230352.03516589827</v>
      </c>
      <c r="AP119" s="25">
        <f>+C119+I119+R119+W119+AE119</f>
        <v>402627.38853503187</v>
      </c>
      <c r="AQ119" s="26">
        <f>+F119+O119+S119+X119+AF119</f>
        <v>270578.50895892974</v>
      </c>
      <c r="AR119" s="46">
        <f>F119+O119+T119+Z119+AI119</f>
        <v>255368.34599830717</v>
      </c>
      <c r="AS119" s="149">
        <f t="shared" si="105"/>
        <v>230352.03516589827</v>
      </c>
      <c r="AT119" s="28"/>
    </row>
    <row r="120" spans="1:48" ht="18.75" x14ac:dyDescent="0.3">
      <c r="A120" s="45" t="s">
        <v>24</v>
      </c>
      <c r="B120" s="45"/>
      <c r="C120" s="48">
        <f t="shared" si="97"/>
        <v>37165.605095541403</v>
      </c>
      <c r="D120" s="48">
        <v>37165.605095541403</v>
      </c>
      <c r="E120" s="48"/>
      <c r="F120" s="158">
        <v>40604.002433090027</v>
      </c>
      <c r="G120" s="156"/>
      <c r="H120" s="156"/>
      <c r="I120" s="48">
        <f t="shared" si="98"/>
        <v>37165.605095541403</v>
      </c>
      <c r="J120" s="48">
        <v>37165.605095541403</v>
      </c>
      <c r="K120" s="48"/>
      <c r="L120" s="83">
        <f>M120</f>
        <v>37525</v>
      </c>
      <c r="M120" s="83">
        <v>37525</v>
      </c>
      <c r="N120" s="83"/>
      <c r="O120" s="158">
        <v>9965.8475507861549</v>
      </c>
      <c r="P120" s="156"/>
      <c r="Q120" s="156"/>
      <c r="R120" s="25">
        <v>37165.605095541403</v>
      </c>
      <c r="S120" s="26">
        <v>28812.83505154639</v>
      </c>
      <c r="T120" s="158">
        <v>6538.6988573991039</v>
      </c>
      <c r="U120" s="156"/>
      <c r="V120" s="156"/>
      <c r="W120" s="25">
        <v>37165.605095541403</v>
      </c>
      <c r="X120" s="26">
        <v>37165.605095541403</v>
      </c>
      <c r="Y120" s="84">
        <v>33565.002436048657</v>
      </c>
      <c r="Z120" s="158">
        <v>30380.920687045393</v>
      </c>
      <c r="AA120" s="156"/>
      <c r="AB120" s="28">
        <f t="shared" si="99"/>
        <v>148662.42038216561</v>
      </c>
      <c r="AC120" s="149">
        <f t="shared" si="100"/>
        <v>87489.469528320682</v>
      </c>
      <c r="AD120" s="156"/>
      <c r="AE120" s="28">
        <v>37165.605095541403</v>
      </c>
      <c r="AF120" s="26">
        <v>37165.605095541403</v>
      </c>
      <c r="AG120" s="46">
        <f t="shared" si="101"/>
        <v>37165.605095541403</v>
      </c>
      <c r="AH120" s="27">
        <v>53523.8271706343</v>
      </c>
      <c r="AI120" s="150">
        <v>74437.978487054992</v>
      </c>
      <c r="AJ120" s="149">
        <v>71042.010803623052</v>
      </c>
      <c r="AK120" s="156"/>
      <c r="AL120" s="28"/>
      <c r="AM120" s="29">
        <f t="shared" si="102"/>
        <v>0.95437856115312814</v>
      </c>
      <c r="AN120" s="150">
        <f t="shared" si="103"/>
        <v>185828.02547770701</v>
      </c>
      <c r="AO120" s="149">
        <f t="shared" si="104"/>
        <v>158531.48033194372</v>
      </c>
      <c r="AP120" s="25">
        <f>+C120+I120+R120+W120+AE120</f>
        <v>185828.02547770701</v>
      </c>
      <c r="AQ120" s="26">
        <f>+F120+O120+S120+X120+AF120</f>
        <v>153713.89522650535</v>
      </c>
      <c r="AR120" s="46">
        <f>F120+O120+T120+Z120+AI120</f>
        <v>161927.44801537567</v>
      </c>
      <c r="AS120" s="149">
        <f t="shared" si="105"/>
        <v>158531.48033194372</v>
      </c>
      <c r="AT120" s="28"/>
    </row>
    <row r="121" spans="1:48" ht="18.75" x14ac:dyDescent="0.3">
      <c r="A121" s="45" t="s">
        <v>31</v>
      </c>
      <c r="B121" s="45"/>
      <c r="C121" s="48">
        <f t="shared" si="97"/>
        <v>0</v>
      </c>
      <c r="D121" s="48">
        <v>0</v>
      </c>
      <c r="E121" s="48"/>
      <c r="F121" s="158">
        <v>0</v>
      </c>
      <c r="G121" s="156"/>
      <c r="H121" s="156"/>
      <c r="I121" s="48">
        <f t="shared" si="98"/>
        <v>0</v>
      </c>
      <c r="J121" s="48">
        <v>0</v>
      </c>
      <c r="K121" s="48"/>
      <c r="L121" s="83">
        <f>M121</f>
        <v>0</v>
      </c>
      <c r="M121" s="83"/>
      <c r="N121" s="83"/>
      <c r="O121" s="158"/>
      <c r="P121" s="156"/>
      <c r="Q121" s="156"/>
      <c r="R121" s="25">
        <f>SUM(S121:S121)</f>
        <v>0</v>
      </c>
      <c r="S121" s="26">
        <v>0</v>
      </c>
      <c r="T121" s="158">
        <v>0</v>
      </c>
      <c r="U121" s="156"/>
      <c r="V121" s="156"/>
      <c r="W121" s="25">
        <f>SUM(X121:X121)</f>
        <v>0</v>
      </c>
      <c r="X121" s="26">
        <v>0</v>
      </c>
      <c r="Y121" s="84">
        <v>0</v>
      </c>
      <c r="Z121" s="158">
        <v>0</v>
      </c>
      <c r="AA121" s="156"/>
      <c r="AB121" s="28">
        <f t="shared" si="99"/>
        <v>0</v>
      </c>
      <c r="AC121" s="149">
        <f t="shared" si="100"/>
        <v>0</v>
      </c>
      <c r="AD121" s="156"/>
      <c r="AE121" s="28">
        <f>SUM(AF121:AF121)</f>
        <v>0</v>
      </c>
      <c r="AF121" s="26"/>
      <c r="AG121" s="46">
        <f t="shared" si="101"/>
        <v>0</v>
      </c>
      <c r="AH121" s="27">
        <v>0</v>
      </c>
      <c r="AI121" s="150">
        <v>0</v>
      </c>
      <c r="AJ121" s="149">
        <v>0</v>
      </c>
      <c r="AK121" s="156"/>
      <c r="AL121" s="28"/>
      <c r="AM121" s="29">
        <f t="shared" si="102"/>
        <v>0</v>
      </c>
      <c r="AN121" s="150">
        <f t="shared" si="103"/>
        <v>0</v>
      </c>
      <c r="AO121" s="149">
        <f t="shared" si="104"/>
        <v>0</v>
      </c>
      <c r="AP121" s="25">
        <f>+C121+I121+R121+W121+AE121</f>
        <v>0</v>
      </c>
      <c r="AQ121" s="26">
        <f>+F121+O121+S121+X121+AF121</f>
        <v>0</v>
      </c>
      <c r="AR121" s="46">
        <f>F121+O121+T121+Z121+AI121</f>
        <v>0</v>
      </c>
      <c r="AS121" s="149">
        <f t="shared" si="105"/>
        <v>0</v>
      </c>
      <c r="AT121" s="28"/>
    </row>
    <row r="122" spans="1:48" ht="18.75" x14ac:dyDescent="0.3">
      <c r="A122" s="47" t="s">
        <v>26</v>
      </c>
      <c r="B122" s="47"/>
      <c r="C122" s="48">
        <f>D122</f>
        <v>12423</v>
      </c>
      <c r="D122" s="180">
        <v>12423</v>
      </c>
      <c r="E122" s="205"/>
      <c r="F122" s="148">
        <v>5907</v>
      </c>
      <c r="G122" s="24"/>
      <c r="H122" s="24"/>
      <c r="I122" s="48">
        <f>J122</f>
        <v>12423</v>
      </c>
      <c r="J122" s="180">
        <v>12423</v>
      </c>
      <c r="K122" s="205"/>
      <c r="L122" s="83">
        <f>M122</f>
        <v>20000</v>
      </c>
      <c r="M122" s="49">
        <v>20000</v>
      </c>
      <c r="N122" s="211"/>
      <c r="O122" s="148">
        <v>6399.6</v>
      </c>
      <c r="P122" s="24"/>
      <c r="Q122" s="24"/>
      <c r="R122" s="25">
        <v>12423</v>
      </c>
      <c r="S122" s="26">
        <v>4100</v>
      </c>
      <c r="T122" s="148">
        <v>6099</v>
      </c>
      <c r="U122" s="24"/>
      <c r="V122" s="24"/>
      <c r="W122" s="25">
        <v>12423</v>
      </c>
      <c r="X122" s="26">
        <v>12423</v>
      </c>
      <c r="Y122" s="84">
        <v>11703</v>
      </c>
      <c r="Z122" s="148">
        <v>11703</v>
      </c>
      <c r="AA122" s="51"/>
      <c r="AB122" s="28">
        <f t="shared" si="99"/>
        <v>49692</v>
      </c>
      <c r="AC122" s="149">
        <f t="shared" si="100"/>
        <v>30108.6</v>
      </c>
      <c r="AD122" s="51"/>
      <c r="AE122" s="28">
        <v>12423</v>
      </c>
      <c r="AF122" s="26">
        <v>12423</v>
      </c>
      <c r="AG122" s="46">
        <f t="shared" si="101"/>
        <v>12423</v>
      </c>
      <c r="AH122" s="27">
        <v>5000</v>
      </c>
      <c r="AI122" s="150">
        <v>13513</v>
      </c>
      <c r="AJ122" s="149">
        <v>10598.63</v>
      </c>
      <c r="AK122" s="51"/>
      <c r="AL122" s="28"/>
      <c r="AM122" s="29">
        <f t="shared" si="102"/>
        <v>0.78432842448013018</v>
      </c>
      <c r="AN122" s="150">
        <f t="shared" si="103"/>
        <v>62115</v>
      </c>
      <c r="AO122" s="149">
        <f t="shared" si="104"/>
        <v>40707.229999999996</v>
      </c>
      <c r="AP122" s="25">
        <f>+C122+I122+R122+W122+AE122</f>
        <v>62115</v>
      </c>
      <c r="AQ122" s="26">
        <f>+F122+O122+S122+X122+AF122</f>
        <v>41252.6</v>
      </c>
      <c r="AR122" s="46">
        <f>F122+O122+T122+Z122+AI122</f>
        <v>43621.599999999999</v>
      </c>
      <c r="AS122" s="149">
        <f t="shared" si="105"/>
        <v>40707.229999999996</v>
      </c>
      <c r="AT122" s="28"/>
    </row>
    <row r="123" spans="1:48" x14ac:dyDescent="0.25">
      <c r="A123" s="47"/>
      <c r="B123" s="47"/>
      <c r="C123" s="48"/>
      <c r="D123" s="180"/>
      <c r="E123" s="205"/>
      <c r="F123" s="148"/>
      <c r="G123" s="24"/>
      <c r="H123" s="24"/>
      <c r="I123" s="48"/>
      <c r="J123" s="180"/>
      <c r="K123" s="205"/>
      <c r="L123" s="83"/>
      <c r="M123" s="49"/>
      <c r="N123" s="211"/>
      <c r="O123" s="206"/>
      <c r="P123" s="24"/>
      <c r="Q123" s="24"/>
      <c r="R123" s="48"/>
      <c r="S123" s="49"/>
      <c r="T123" s="206"/>
      <c r="U123" s="24"/>
      <c r="V123" s="24"/>
      <c r="W123" s="48"/>
      <c r="X123" s="49"/>
      <c r="Y123" s="50"/>
      <c r="Z123" s="206"/>
      <c r="AA123" s="51"/>
      <c r="AB123" s="51"/>
      <c r="AC123" s="206"/>
      <c r="AD123" s="51"/>
      <c r="AE123" s="90"/>
      <c r="AF123" s="49"/>
      <c r="AG123" s="50">
        <f t="shared" si="101"/>
        <v>0</v>
      </c>
      <c r="AH123" s="50">
        <f>AG123</f>
        <v>0</v>
      </c>
      <c r="AI123" s="51">
        <f>AH123</f>
        <v>0</v>
      </c>
      <c r="AJ123" s="206"/>
      <c r="AK123" s="51"/>
      <c r="AL123" s="51"/>
      <c r="AM123" s="29"/>
      <c r="AN123" s="51">
        <f>AM123</f>
        <v>0</v>
      </c>
      <c r="AO123" s="206"/>
      <c r="AP123" s="48"/>
      <c r="AQ123" s="49"/>
      <c r="AR123" s="50"/>
      <c r="AS123" s="149">
        <f t="shared" si="105"/>
        <v>0</v>
      </c>
      <c r="AT123" s="51"/>
    </row>
    <row r="124" spans="1:48" ht="18.75" x14ac:dyDescent="0.3">
      <c r="A124" s="52" t="s">
        <v>27</v>
      </c>
      <c r="B124" s="52"/>
      <c r="C124" s="92">
        <f t="shared" si="97"/>
        <v>206923</v>
      </c>
      <c r="D124" s="92">
        <f>SUM(D118:D122)</f>
        <v>206923</v>
      </c>
      <c r="E124" s="207"/>
      <c r="F124" s="202">
        <f>SUM(F118:F122)</f>
        <v>138637</v>
      </c>
      <c r="G124" s="151">
        <f>+C124-F124</f>
        <v>68286</v>
      </c>
      <c r="H124" s="208"/>
      <c r="I124" s="92">
        <f t="shared" si="98"/>
        <v>206923</v>
      </c>
      <c r="J124" s="92">
        <f>SUM(J118:J122)</f>
        <v>206923</v>
      </c>
      <c r="K124" s="207"/>
      <c r="L124" s="93">
        <f>M124</f>
        <v>207625</v>
      </c>
      <c r="M124" s="93">
        <f>SUM(M118:M122)</f>
        <v>207625</v>
      </c>
      <c r="N124" s="212"/>
      <c r="O124" s="202">
        <f>SUM(O118:O122)</f>
        <v>128000.56999999999</v>
      </c>
      <c r="P124" s="151">
        <f>+L124-O124</f>
        <v>79624.430000000008</v>
      </c>
      <c r="Q124" s="208"/>
      <c r="R124" s="54">
        <f>SUM(R118:R122)</f>
        <v>206923</v>
      </c>
      <c r="S124" s="55">
        <f>SUM(S118:S122)</f>
        <v>206625</v>
      </c>
      <c r="T124" s="166">
        <f>SUM(T118:T122)</f>
        <v>127206.13</v>
      </c>
      <c r="U124" s="151">
        <f>+S124-T124</f>
        <v>79418.87</v>
      </c>
      <c r="V124" s="208"/>
      <c r="W124" s="54">
        <v>206923</v>
      </c>
      <c r="X124" s="55">
        <f>SUM(X118:X122)</f>
        <v>206923</v>
      </c>
      <c r="Y124" s="94">
        <f>SUM(Y118:Y122)</f>
        <v>192830.06315789471</v>
      </c>
      <c r="Z124" s="166">
        <f>SUM(Z118:Z122)</f>
        <v>175647.78000000003</v>
      </c>
      <c r="AA124" s="53"/>
      <c r="AB124" s="70">
        <f>SUM(AB118:AB122)</f>
        <v>827692</v>
      </c>
      <c r="AC124" s="166">
        <f>SUM(AC118:AC122)</f>
        <v>569491.48</v>
      </c>
      <c r="AD124" s="53"/>
      <c r="AE124" s="168">
        <v>206923</v>
      </c>
      <c r="AF124" s="55">
        <f>SUM(AF118:AF122)</f>
        <v>206923</v>
      </c>
      <c r="AG124" s="56">
        <f>SUM(AG118:AG122)</f>
        <v>206923</v>
      </c>
      <c r="AH124" s="56">
        <f>SUM(AH118:AH122)</f>
        <v>215191.8842105263</v>
      </c>
      <c r="AI124" s="168">
        <f>SUM(AI118:AI122)</f>
        <v>232079.09359719296</v>
      </c>
      <c r="AJ124" s="166">
        <f>SUM(AJ118:AJ122)</f>
        <v>200590.06</v>
      </c>
      <c r="AK124" s="53"/>
      <c r="AL124" s="34">
        <f>AI124-AJ124</f>
        <v>31489.03359719296</v>
      </c>
      <c r="AM124" s="35">
        <f>IFERROR(AJ124/AI124,0)</f>
        <v>0.86431766382263298</v>
      </c>
      <c r="AN124" s="168">
        <f>SUM(AN118:AN122)</f>
        <v>1034615.0000000001</v>
      </c>
      <c r="AO124" s="166">
        <f>SUM(AO118:AO122)</f>
        <v>770081.53999999992</v>
      </c>
      <c r="AP124" s="54">
        <f>+C124+I124+R124+W124+AE124</f>
        <v>1034615</v>
      </c>
      <c r="AQ124" s="55">
        <f>+F124+O124+S124+X124+AF124</f>
        <v>887108.57000000007</v>
      </c>
      <c r="AR124" s="94">
        <f>SUM(AR118:AR123)</f>
        <v>801570.573597193</v>
      </c>
      <c r="AS124" s="166">
        <f>SUM(AS118:AS122)</f>
        <v>770081.53999999992</v>
      </c>
      <c r="AT124" s="34">
        <f>AR124-AS124</f>
        <v>31489.033597193076</v>
      </c>
      <c r="AV124" s="86"/>
    </row>
    <row r="125" spans="1:48" x14ac:dyDescent="0.25">
      <c r="A125" s="97"/>
      <c r="B125" s="97"/>
      <c r="C125" s="98"/>
      <c r="D125" s="98"/>
      <c r="E125" s="213"/>
      <c r="F125" s="178"/>
      <c r="G125" s="63"/>
      <c r="H125" s="63"/>
      <c r="I125" s="98"/>
      <c r="J125" s="98"/>
      <c r="K125" s="213"/>
      <c r="L125" s="99"/>
      <c r="M125" s="99"/>
      <c r="N125" s="214"/>
      <c r="O125" s="215"/>
      <c r="P125" s="63"/>
      <c r="Q125" s="63"/>
      <c r="R125" s="98"/>
      <c r="S125" s="99"/>
      <c r="T125" s="215"/>
      <c r="U125" s="63"/>
      <c r="V125" s="63"/>
      <c r="W125" s="98"/>
      <c r="X125" s="99"/>
      <c r="Y125" s="100"/>
      <c r="Z125" s="215"/>
      <c r="AA125" s="216"/>
      <c r="AB125" s="216"/>
      <c r="AC125" s="215"/>
      <c r="AD125" s="216"/>
      <c r="AE125" s="101"/>
      <c r="AF125" s="99"/>
      <c r="AG125" s="100"/>
      <c r="AH125" s="100"/>
      <c r="AI125" s="101"/>
      <c r="AJ125" s="215"/>
      <c r="AK125" s="216"/>
      <c r="AL125" s="63"/>
      <c r="AM125" s="63"/>
      <c r="AN125" s="101"/>
      <c r="AO125" s="215"/>
      <c r="AP125" s="98"/>
      <c r="AQ125" s="99"/>
      <c r="AR125" s="100"/>
      <c r="AS125" s="215"/>
      <c r="AT125" s="101"/>
    </row>
    <row r="126" spans="1:48" x14ac:dyDescent="0.25">
      <c r="A126" s="39" t="s">
        <v>67</v>
      </c>
      <c r="B126" s="40"/>
      <c r="C126" s="42">
        <v>2016</v>
      </c>
      <c r="D126" s="42"/>
      <c r="E126" s="42"/>
      <c r="F126" s="42"/>
      <c r="G126" s="42"/>
      <c r="H126" s="42"/>
      <c r="I126" s="42">
        <v>2017</v>
      </c>
      <c r="J126" s="42"/>
      <c r="K126" s="42"/>
      <c r="L126" s="276">
        <v>2017</v>
      </c>
      <c r="M126" s="276"/>
      <c r="N126" s="276"/>
      <c r="O126" s="210"/>
      <c r="P126" s="42"/>
      <c r="Q126" s="42"/>
      <c r="R126" s="41">
        <v>2018</v>
      </c>
      <c r="S126" s="41">
        <v>2018</v>
      </c>
      <c r="T126" s="42"/>
      <c r="U126" s="42"/>
      <c r="V126" s="42"/>
      <c r="W126" s="41">
        <v>2019</v>
      </c>
      <c r="X126" s="41">
        <v>2019</v>
      </c>
      <c r="Y126" s="42"/>
      <c r="Z126" s="42"/>
      <c r="AA126" s="42"/>
      <c r="AB126" s="42"/>
      <c r="AC126" s="42"/>
      <c r="AD126" s="42"/>
      <c r="AE126" s="41">
        <v>2020</v>
      </c>
      <c r="AF126" s="41">
        <v>2020</v>
      </c>
      <c r="AG126" s="41"/>
      <c r="AH126" s="41"/>
      <c r="AI126" s="41"/>
      <c r="AJ126" s="42"/>
      <c r="AK126" s="244"/>
      <c r="AL126" s="42"/>
      <c r="AM126" s="42"/>
      <c r="AN126" s="41"/>
      <c r="AO126" s="244"/>
      <c r="AP126" s="41"/>
      <c r="AQ126" s="41"/>
      <c r="AR126" s="41"/>
      <c r="AS126" s="42"/>
      <c r="AT126" s="155"/>
    </row>
    <row r="127" spans="1:48" ht="18.75" customHeight="1" x14ac:dyDescent="0.3">
      <c r="A127" s="45" t="s">
        <v>21</v>
      </c>
      <c r="B127" s="45"/>
      <c r="C127" s="48">
        <f t="shared" ref="C127:C133" si="106">D127</f>
        <v>33565.305668856796</v>
      </c>
      <c r="D127" s="48">
        <v>33565.305668856796</v>
      </c>
      <c r="E127" s="48"/>
      <c r="F127" s="158">
        <v>26522.653476729938</v>
      </c>
      <c r="G127" s="156"/>
      <c r="H127" s="156"/>
      <c r="I127" s="48">
        <f t="shared" ref="I127:I133" si="107">J127</f>
        <v>33565.305668856796</v>
      </c>
      <c r="J127" s="48">
        <v>33565.305668856796</v>
      </c>
      <c r="K127" s="48"/>
      <c r="L127" s="83">
        <f>M127</f>
        <v>55773.354582873202</v>
      </c>
      <c r="M127" s="156">
        <v>55773.354582873202</v>
      </c>
      <c r="N127" s="156"/>
      <c r="O127" s="158">
        <v>36537.010607974713</v>
      </c>
      <c r="P127" s="156"/>
      <c r="Q127" s="156"/>
      <c r="R127" s="25">
        <v>34699.268546962048</v>
      </c>
      <c r="S127" s="26">
        <v>50093.302808411943</v>
      </c>
      <c r="T127" s="158">
        <v>87983.448348508944</v>
      </c>
      <c r="U127" s="156"/>
      <c r="V127" s="156"/>
      <c r="W127" s="25">
        <v>34407.029282954914</v>
      </c>
      <c r="X127" s="26">
        <v>34407.029282954914</v>
      </c>
      <c r="Y127" s="84">
        <v>120391.14676219344</v>
      </c>
      <c r="Z127" s="158">
        <v>67788.302644872878</v>
      </c>
      <c r="AA127" s="156"/>
      <c r="AB127" s="28">
        <f t="shared" ref="AB127:AB131" si="108">C127+I127+R127+W127</f>
        <v>136236.90916763054</v>
      </c>
      <c r="AC127" s="149">
        <f t="shared" ref="AC127:AC131" si="109">F127+O127+T127+Z127</f>
        <v>218831.41507808649</v>
      </c>
      <c r="AD127" s="156"/>
      <c r="AE127" s="28">
        <v>34407.063890188649</v>
      </c>
      <c r="AF127" s="26">
        <v>34407.063890188649</v>
      </c>
      <c r="AG127" s="46">
        <f t="shared" ref="AG127:AG132" si="110">AF127</f>
        <v>34407.063890188649</v>
      </c>
      <c r="AH127" s="27">
        <v>41746.97034096616</v>
      </c>
      <c r="AI127" s="150">
        <v>47623.254401149083</v>
      </c>
      <c r="AJ127" s="149">
        <v>24568.576078231028</v>
      </c>
      <c r="AK127" s="156"/>
      <c r="AL127" s="28"/>
      <c r="AM127" s="29">
        <f t="shared" ref="AM127:AM131" si="111">IFERROR(AJ127/AI127,0)</f>
        <v>0.51589452227015853</v>
      </c>
      <c r="AN127" s="150">
        <f t="shared" ref="AN127:AN131" si="112">AB127+AE127</f>
        <v>170643.97305781918</v>
      </c>
      <c r="AO127" s="149">
        <f t="shared" ref="AO127:AO131" si="113">AC127+AJ127</f>
        <v>243399.99115631753</v>
      </c>
      <c r="AP127" s="25">
        <f t="shared" ref="AP127:AP135" si="114">+C127+I127+R127+W127+AE127</f>
        <v>170643.97305781918</v>
      </c>
      <c r="AQ127" s="26">
        <f t="shared" ref="AQ127:AQ135" si="115">+F127+O127+S127+X127+AF127</f>
        <v>181967.06006626016</v>
      </c>
      <c r="AR127" s="46">
        <f>F127+O127+T127+Z127+AI127</f>
        <v>266454.66947923554</v>
      </c>
      <c r="AS127" s="149">
        <f t="shared" ref="AS127:AS132" si="116">F127+O127+T127+Z127+AJ127</f>
        <v>243399.99115631753</v>
      </c>
      <c r="AT127" s="28"/>
    </row>
    <row r="128" spans="1:48" ht="18.75" x14ac:dyDescent="0.3">
      <c r="A128" s="45" t="s">
        <v>23</v>
      </c>
      <c r="B128" s="45"/>
      <c r="C128" s="48">
        <f t="shared" si="106"/>
        <v>204581.35985360388</v>
      </c>
      <c r="D128" s="48">
        <v>204581.35985360388</v>
      </c>
      <c r="E128" s="48"/>
      <c r="F128" s="158">
        <v>127210.81309494909</v>
      </c>
      <c r="G128" s="156"/>
      <c r="H128" s="156"/>
      <c r="I128" s="48">
        <f t="shared" si="107"/>
        <v>204581.35985360388</v>
      </c>
      <c r="J128" s="48">
        <v>204581.35985360388</v>
      </c>
      <c r="K128" s="48"/>
      <c r="L128" s="83">
        <f>M128</f>
        <v>153636.2908342536</v>
      </c>
      <c r="M128" s="156">
        <v>153636.2908342536</v>
      </c>
      <c r="N128" s="156"/>
      <c r="O128" s="158">
        <v>104207.26464148094</v>
      </c>
      <c r="P128" s="156"/>
      <c r="Q128" s="156"/>
      <c r="R128" s="25">
        <v>205293.35802690563</v>
      </c>
      <c r="S128" s="26">
        <v>114136.63931030571</v>
      </c>
      <c r="T128" s="158">
        <v>139428.63956970794</v>
      </c>
      <c r="U128" s="156"/>
      <c r="V128" s="156"/>
      <c r="W128" s="25">
        <v>174500.43331269579</v>
      </c>
      <c r="X128" s="26">
        <v>174500.43331269579</v>
      </c>
      <c r="Y128" s="84">
        <v>130859.94213281895</v>
      </c>
      <c r="Z128" s="158">
        <v>119535.63594268824</v>
      </c>
      <c r="AA128" s="156"/>
      <c r="AB128" s="28">
        <f t="shared" si="108"/>
        <v>788956.51104680926</v>
      </c>
      <c r="AC128" s="149">
        <f t="shared" si="109"/>
        <v>490382.35324882623</v>
      </c>
      <c r="AD128" s="156"/>
      <c r="AE128" s="28">
        <v>174499.35770573936</v>
      </c>
      <c r="AF128" s="26">
        <v>174499.35770573936</v>
      </c>
      <c r="AG128" s="46">
        <f t="shared" si="110"/>
        <v>174499.35770573936</v>
      </c>
      <c r="AH128" s="27">
        <v>124281.90343433597</v>
      </c>
      <c r="AI128" s="150">
        <v>156657.69344473802</v>
      </c>
      <c r="AJ128" s="149">
        <v>115039.56685242565</v>
      </c>
      <c r="AK128" s="156"/>
      <c r="AL128" s="28"/>
      <c r="AM128" s="29">
        <f t="shared" si="111"/>
        <v>0.73433716737956811</v>
      </c>
      <c r="AN128" s="150">
        <f t="shared" si="112"/>
        <v>963455.86875254859</v>
      </c>
      <c r="AO128" s="149">
        <f t="shared" si="113"/>
        <v>605421.92010125192</v>
      </c>
      <c r="AP128" s="25">
        <f t="shared" si="114"/>
        <v>963455.86875254859</v>
      </c>
      <c r="AQ128" s="26">
        <f t="shared" si="115"/>
        <v>694554.50806517084</v>
      </c>
      <c r="AR128" s="46">
        <f>F128+O128+T128+Z128+AI128</f>
        <v>647040.04669356428</v>
      </c>
      <c r="AS128" s="149">
        <f t="shared" si="116"/>
        <v>605421.92010125192</v>
      </c>
      <c r="AT128" s="28"/>
    </row>
    <row r="129" spans="1:48" ht="18.75" x14ac:dyDescent="0.3">
      <c r="A129" s="45" t="s">
        <v>24</v>
      </c>
      <c r="B129" s="45"/>
      <c r="C129" s="48">
        <f t="shared" si="106"/>
        <v>27170.165882430992</v>
      </c>
      <c r="D129" s="48">
        <v>27170.165882430992</v>
      </c>
      <c r="E129" s="48"/>
      <c r="F129" s="158">
        <v>46956.423178665536</v>
      </c>
      <c r="G129" s="156"/>
      <c r="H129" s="156"/>
      <c r="I129" s="48">
        <f t="shared" si="107"/>
        <v>27170.165882430992</v>
      </c>
      <c r="J129" s="48">
        <v>27170.165882430992</v>
      </c>
      <c r="K129" s="48"/>
      <c r="L129" s="83">
        <f>M129</f>
        <v>55773.354582873202</v>
      </c>
      <c r="M129" s="156">
        <v>55773.354582873202</v>
      </c>
      <c r="N129" s="156"/>
      <c r="O129" s="158">
        <v>57687.364750544381</v>
      </c>
      <c r="P129" s="156"/>
      <c r="Q129" s="156"/>
      <c r="R129" s="25">
        <v>28324.253018936968</v>
      </c>
      <c r="S129" s="26">
        <v>111758.79265800767</v>
      </c>
      <c r="T129" s="158">
        <v>129703.13017178318</v>
      </c>
      <c r="U129" s="156"/>
      <c r="V129" s="156"/>
      <c r="W129" s="25">
        <v>27851.517348371155</v>
      </c>
      <c r="X129" s="26">
        <v>27851.517348371155</v>
      </c>
      <c r="Y129" s="84">
        <v>82005.563736566546</v>
      </c>
      <c r="Z129" s="158">
        <v>99776.798182438855</v>
      </c>
      <c r="AA129" s="156"/>
      <c r="AB129" s="28">
        <f t="shared" si="108"/>
        <v>110516.10213217011</v>
      </c>
      <c r="AC129" s="149">
        <f t="shared" si="109"/>
        <v>334123.71628343198</v>
      </c>
      <c r="AD129" s="156"/>
      <c r="AE129" s="28">
        <v>27851.545361948345</v>
      </c>
      <c r="AF129" s="26">
        <v>27851.545361948345</v>
      </c>
      <c r="AG129" s="46">
        <f t="shared" si="110"/>
        <v>27851.545361948345</v>
      </c>
      <c r="AH129" s="27">
        <v>60850.40150513102</v>
      </c>
      <c r="AI129" s="150">
        <v>55027.672368369669</v>
      </c>
      <c r="AJ129" s="149">
        <v>75846.837069343266</v>
      </c>
      <c r="AK129" s="156"/>
      <c r="AL129" s="28"/>
      <c r="AM129" s="29">
        <f t="shared" si="111"/>
        <v>1.3783399116285466</v>
      </c>
      <c r="AN129" s="150">
        <f t="shared" si="112"/>
        <v>138367.64749411846</v>
      </c>
      <c r="AO129" s="149">
        <f t="shared" si="113"/>
        <v>409970.55335277523</v>
      </c>
      <c r="AP129" s="25">
        <f t="shared" si="114"/>
        <v>138367.64749411846</v>
      </c>
      <c r="AQ129" s="26">
        <f t="shared" si="115"/>
        <v>272105.64329753711</v>
      </c>
      <c r="AR129" s="46">
        <f>F129+O129+T129+Z129+AI129</f>
        <v>389151.38865180162</v>
      </c>
      <c r="AS129" s="149">
        <f t="shared" si="116"/>
        <v>409970.55335277523</v>
      </c>
      <c r="AT129" s="28"/>
    </row>
    <row r="130" spans="1:48" ht="18.75" x14ac:dyDescent="0.3">
      <c r="A130" s="45" t="s">
        <v>31</v>
      </c>
      <c r="B130" s="45"/>
      <c r="C130" s="48">
        <f t="shared" si="106"/>
        <v>12595.168595108335</v>
      </c>
      <c r="D130" s="48">
        <v>12595.168595108335</v>
      </c>
      <c r="E130" s="48"/>
      <c r="F130" s="158">
        <v>0</v>
      </c>
      <c r="G130" s="156"/>
      <c r="H130" s="156"/>
      <c r="I130" s="48">
        <f t="shared" si="107"/>
        <v>12595.168595108335</v>
      </c>
      <c r="J130" s="48">
        <v>12595.168595108335</v>
      </c>
      <c r="K130" s="48"/>
      <c r="L130" s="83">
        <f>M130</f>
        <v>0</v>
      </c>
      <c r="M130" s="156"/>
      <c r="N130" s="156"/>
      <c r="O130" s="158"/>
      <c r="P130" s="156"/>
      <c r="Q130" s="156"/>
      <c r="R130" s="25">
        <v>13795.120407195374</v>
      </c>
      <c r="S130" s="26">
        <v>0</v>
      </c>
      <c r="T130" s="158">
        <v>0</v>
      </c>
      <c r="U130" s="156"/>
      <c r="V130" s="156"/>
      <c r="W130" s="25">
        <v>12911.020055978133</v>
      </c>
      <c r="X130" s="26">
        <v>12911.020055978133</v>
      </c>
      <c r="Y130" s="84">
        <v>0</v>
      </c>
      <c r="Z130" s="158">
        <v>0</v>
      </c>
      <c r="AA130" s="156"/>
      <c r="AB130" s="28">
        <f t="shared" si="108"/>
        <v>51896.477653390175</v>
      </c>
      <c r="AC130" s="149">
        <f t="shared" si="109"/>
        <v>0</v>
      </c>
      <c r="AD130" s="156"/>
      <c r="AE130" s="28">
        <v>12911.033042123643</v>
      </c>
      <c r="AF130" s="26">
        <v>12911.033042123643</v>
      </c>
      <c r="AG130" s="46">
        <f t="shared" si="110"/>
        <v>12911.033042123643</v>
      </c>
      <c r="AH130" s="27">
        <v>0</v>
      </c>
      <c r="AI130" s="150">
        <v>0</v>
      </c>
      <c r="AJ130" s="149">
        <v>0</v>
      </c>
      <c r="AK130" s="156"/>
      <c r="AL130" s="28"/>
      <c r="AM130" s="29">
        <f t="shared" si="111"/>
        <v>0</v>
      </c>
      <c r="AN130" s="150">
        <f t="shared" si="112"/>
        <v>64807.510695513818</v>
      </c>
      <c r="AO130" s="149">
        <f t="shared" si="113"/>
        <v>0</v>
      </c>
      <c r="AP130" s="25">
        <f t="shared" si="114"/>
        <v>64807.510695513818</v>
      </c>
      <c r="AQ130" s="26">
        <f t="shared" si="115"/>
        <v>25822.053098101776</v>
      </c>
      <c r="AR130" s="46">
        <f>F130+O130+T130+Z130+AI130</f>
        <v>0</v>
      </c>
      <c r="AS130" s="149">
        <f t="shared" si="116"/>
        <v>0</v>
      </c>
      <c r="AT130" s="28"/>
    </row>
    <row r="131" spans="1:48" ht="18.75" x14ac:dyDescent="0.3">
      <c r="A131" s="47" t="s">
        <v>26</v>
      </c>
      <c r="B131" s="47"/>
      <c r="C131" s="48">
        <f>D131</f>
        <v>9708</v>
      </c>
      <c r="D131" s="180">
        <v>9708</v>
      </c>
      <c r="E131" s="205"/>
      <c r="F131" s="148">
        <v>19051</v>
      </c>
      <c r="G131" s="24"/>
      <c r="H131" s="24"/>
      <c r="I131" s="48">
        <f>J131</f>
        <v>9408</v>
      </c>
      <c r="J131" s="180">
        <v>9408</v>
      </c>
      <c r="K131" s="205"/>
      <c r="L131" s="83">
        <f>M131</f>
        <v>24512</v>
      </c>
      <c r="M131" s="51">
        <v>24512</v>
      </c>
      <c r="N131" s="24"/>
      <c r="O131" s="148">
        <v>53317</v>
      </c>
      <c r="P131" s="24"/>
      <c r="Q131" s="24"/>
      <c r="R131" s="25">
        <v>9408</v>
      </c>
      <c r="S131" s="26">
        <v>15236.265223274695</v>
      </c>
      <c r="T131" s="148">
        <v>45389.301910000002</v>
      </c>
      <c r="U131" s="24"/>
      <c r="V131" s="24"/>
      <c r="W131" s="25">
        <v>9408</v>
      </c>
      <c r="X131" s="26">
        <v>9408</v>
      </c>
      <c r="Y131" s="84">
        <v>29000</v>
      </c>
      <c r="Z131" s="148">
        <v>34320.803229999998</v>
      </c>
      <c r="AA131" s="51"/>
      <c r="AB131" s="28">
        <f t="shared" si="108"/>
        <v>37932</v>
      </c>
      <c r="AC131" s="149">
        <f t="shared" si="109"/>
        <v>152078.10514</v>
      </c>
      <c r="AD131" s="51"/>
      <c r="AE131" s="28">
        <v>9408</v>
      </c>
      <c r="AF131" s="26">
        <v>9408</v>
      </c>
      <c r="AG131" s="46">
        <f t="shared" si="110"/>
        <v>9408</v>
      </c>
      <c r="AH131" s="27">
        <v>32197.724719566853</v>
      </c>
      <c r="AI131" s="150">
        <v>13247.190214256792</v>
      </c>
      <c r="AJ131" s="149">
        <v>37465.049999999996</v>
      </c>
      <c r="AK131" s="51"/>
      <c r="AL131" s="28"/>
      <c r="AM131" s="29">
        <f t="shared" si="111"/>
        <v>2.8281506790534072</v>
      </c>
      <c r="AN131" s="150">
        <f t="shared" si="112"/>
        <v>47340</v>
      </c>
      <c r="AO131" s="149">
        <f t="shared" si="113"/>
        <v>189543.15513999999</v>
      </c>
      <c r="AP131" s="25">
        <f t="shared" si="114"/>
        <v>47340</v>
      </c>
      <c r="AQ131" s="26">
        <f t="shared" si="115"/>
        <v>106420.26522327469</v>
      </c>
      <c r="AR131" s="46">
        <f>F131+O131+T131+Z131+AI131</f>
        <v>165325.29535425678</v>
      </c>
      <c r="AS131" s="149">
        <f t="shared" si="116"/>
        <v>189543.15513999999</v>
      </c>
      <c r="AT131" s="28"/>
    </row>
    <row r="132" spans="1:48" x14ac:dyDescent="0.25">
      <c r="A132" s="47"/>
      <c r="B132" s="47"/>
      <c r="C132" s="48"/>
      <c r="D132" s="180"/>
      <c r="E132" s="205"/>
      <c r="F132" s="148"/>
      <c r="G132" s="24"/>
      <c r="H132" s="24"/>
      <c r="I132" s="48"/>
      <c r="J132" s="180"/>
      <c r="K132" s="205"/>
      <c r="L132" s="83"/>
      <c r="M132" s="51"/>
      <c r="N132" s="24"/>
      <c r="O132" s="148"/>
      <c r="P132" s="24"/>
      <c r="Q132" s="24"/>
      <c r="R132" s="48"/>
      <c r="S132" s="49"/>
      <c r="T132" s="148"/>
      <c r="U132" s="24"/>
      <c r="V132" s="24"/>
      <c r="W132" s="48"/>
      <c r="X132" s="49"/>
      <c r="Y132" s="50"/>
      <c r="Z132" s="148"/>
      <c r="AA132" s="51"/>
      <c r="AB132" s="51"/>
      <c r="AC132" s="148"/>
      <c r="AD132" s="51"/>
      <c r="AE132" s="90"/>
      <c r="AF132" s="49"/>
      <c r="AG132" s="46">
        <f t="shared" si="110"/>
        <v>0</v>
      </c>
      <c r="AH132" s="46">
        <f>AG132</f>
        <v>0</v>
      </c>
      <c r="AI132" s="28">
        <f>AH132</f>
        <v>0</v>
      </c>
      <c r="AJ132" s="149">
        <v>0</v>
      </c>
      <c r="AK132" s="51"/>
      <c r="AL132" s="51"/>
      <c r="AM132" s="29"/>
      <c r="AN132" s="28">
        <f>AM132</f>
        <v>0</v>
      </c>
      <c r="AO132" s="149"/>
      <c r="AP132" s="48">
        <f t="shared" si="114"/>
        <v>0</v>
      </c>
      <c r="AQ132" s="49">
        <f t="shared" si="115"/>
        <v>0</v>
      </c>
      <c r="AR132" s="50"/>
      <c r="AS132" s="149">
        <f t="shared" si="116"/>
        <v>0</v>
      </c>
      <c r="AT132" s="51"/>
    </row>
    <row r="133" spans="1:48" ht="18.75" x14ac:dyDescent="0.3">
      <c r="A133" s="52" t="s">
        <v>27</v>
      </c>
      <c r="B133" s="52"/>
      <c r="C133" s="92">
        <f t="shared" si="106"/>
        <v>287620</v>
      </c>
      <c r="D133" s="92">
        <f>SUM(D127:D131)</f>
        <v>287620</v>
      </c>
      <c r="E133" s="207"/>
      <c r="F133" s="202">
        <f>SUM(F127:F131)</f>
        <v>219740.88975034456</v>
      </c>
      <c r="G133" s="151">
        <f>+C133-F133</f>
        <v>67879.110249655438</v>
      </c>
      <c r="H133" s="208"/>
      <c r="I133" s="92">
        <f t="shared" si="107"/>
        <v>287320</v>
      </c>
      <c r="J133" s="92">
        <f>SUM(J127:J131)</f>
        <v>287320</v>
      </c>
      <c r="K133" s="207"/>
      <c r="L133" s="93">
        <f>M133</f>
        <v>289695</v>
      </c>
      <c r="M133" s="53">
        <f>SUM(M127:M131)</f>
        <v>289695</v>
      </c>
      <c r="N133" s="208"/>
      <c r="O133" s="202">
        <f>SUM(O127:O131)</f>
        <v>251748.64</v>
      </c>
      <c r="P133" s="151">
        <f>+L133-O133</f>
        <v>37946.359999999986</v>
      </c>
      <c r="Q133" s="208"/>
      <c r="R133" s="92">
        <f>SUM(R127:R131)</f>
        <v>291520</v>
      </c>
      <c r="S133" s="93">
        <f>SUM(S127:S131)</f>
        <v>291225</v>
      </c>
      <c r="T133" s="166">
        <f>SUM(T127:T131)</f>
        <v>402504.52000000008</v>
      </c>
      <c r="U133" s="151">
        <f>+S133-T133</f>
        <v>-111279.52000000008</v>
      </c>
      <c r="V133" s="208"/>
      <c r="W133" s="92">
        <v>259077.99999999997</v>
      </c>
      <c r="X133" s="93">
        <f>SUM(X127:X131)</f>
        <v>259077.99999999997</v>
      </c>
      <c r="Y133" s="94">
        <f>SUM(Y127:Y131)</f>
        <v>362256.65263157897</v>
      </c>
      <c r="Z133" s="166">
        <f>SUM(Z127:Z131)</f>
        <v>321421.53999999998</v>
      </c>
      <c r="AA133" s="53"/>
      <c r="AB133" s="70">
        <f>SUM(AB127:AB131)</f>
        <v>1125538</v>
      </c>
      <c r="AC133" s="166">
        <f>SUM(AC127:AC131)</f>
        <v>1195415.5897503449</v>
      </c>
      <c r="AD133" s="53"/>
      <c r="AE133" s="95">
        <v>259077</v>
      </c>
      <c r="AF133" s="93">
        <f>SUM(AF127:AF131)</f>
        <v>259077</v>
      </c>
      <c r="AG133" s="56">
        <f>SUM(AG127:AG131)</f>
        <v>259077</v>
      </c>
      <c r="AH133" s="56">
        <f>SUM(AH127:AH131)</f>
        <v>259077</v>
      </c>
      <c r="AI133" s="168">
        <f>SUM(AI127:AI131)</f>
        <v>272555.81042851356</v>
      </c>
      <c r="AJ133" s="166">
        <f>SUM(AJ127:AJ131)</f>
        <v>252920.02999999991</v>
      </c>
      <c r="AK133" s="53"/>
      <c r="AL133" s="34">
        <f>AI133-AJ133</f>
        <v>19635.780428513652</v>
      </c>
      <c r="AM133" s="35">
        <f>IFERROR(AJ133/AI133,0)</f>
        <v>0.92795684525073163</v>
      </c>
      <c r="AN133" s="168">
        <f>SUM(AN127:AN131)</f>
        <v>1384615</v>
      </c>
      <c r="AO133" s="166">
        <f>SUM(AO127:AO131)</f>
        <v>1448335.6197503447</v>
      </c>
      <c r="AP133" s="92">
        <f t="shared" si="114"/>
        <v>1384615</v>
      </c>
      <c r="AQ133" s="93">
        <f t="shared" si="115"/>
        <v>1280869.5297503446</v>
      </c>
      <c r="AR133" s="94">
        <f>SUM(AR127:AR132)</f>
        <v>1467971.4001788583</v>
      </c>
      <c r="AS133" s="166">
        <f>SUM(AS127:AS131)</f>
        <v>1448335.6197503447</v>
      </c>
      <c r="AT133" s="34">
        <f>AR133-AS133</f>
        <v>19635.780428513652</v>
      </c>
      <c r="AV133" s="86"/>
    </row>
    <row r="134" spans="1:48" ht="18.75" x14ac:dyDescent="0.3">
      <c r="A134" s="52"/>
      <c r="B134" s="52"/>
      <c r="C134" s="92"/>
      <c r="D134" s="92"/>
      <c r="E134" s="180"/>
      <c r="F134" s="158"/>
      <c r="G134" s="151"/>
      <c r="H134" s="51"/>
      <c r="I134" s="92"/>
      <c r="J134" s="92"/>
      <c r="K134" s="180"/>
      <c r="L134" s="93"/>
      <c r="M134" s="53"/>
      <c r="N134" s="51"/>
      <c r="O134" s="181"/>
      <c r="P134" s="51"/>
      <c r="Q134" s="51"/>
      <c r="R134" s="92"/>
      <c r="S134" s="93"/>
      <c r="T134" s="181"/>
      <c r="U134" s="51"/>
      <c r="V134" s="51"/>
      <c r="W134" s="92"/>
      <c r="X134" s="93"/>
      <c r="Y134" s="94"/>
      <c r="Z134" s="181"/>
      <c r="AA134" s="53"/>
      <c r="AB134" s="53"/>
      <c r="AC134" s="181"/>
      <c r="AD134" s="53"/>
      <c r="AE134" s="95"/>
      <c r="AF134" s="93"/>
      <c r="AG134" s="94"/>
      <c r="AH134" s="94"/>
      <c r="AI134" s="95"/>
      <c r="AJ134" s="181"/>
      <c r="AK134" s="53"/>
      <c r="AL134" s="51"/>
      <c r="AM134" s="51"/>
      <c r="AN134" s="95"/>
      <c r="AO134" s="181"/>
      <c r="AP134" s="92">
        <f t="shared" si="114"/>
        <v>0</v>
      </c>
      <c r="AQ134" s="93">
        <f t="shared" si="115"/>
        <v>0</v>
      </c>
      <c r="AR134" s="94"/>
      <c r="AS134" s="181"/>
      <c r="AT134" s="95"/>
    </row>
    <row r="135" spans="1:48" ht="18.75" x14ac:dyDescent="0.3">
      <c r="A135" s="45" t="s">
        <v>70</v>
      </c>
      <c r="B135" s="52"/>
      <c r="C135" s="92">
        <f>C124+C133+C106+C115</f>
        <v>1341154.2544</v>
      </c>
      <c r="D135" s="92">
        <f>D124+D133+D106+D115</f>
        <v>1341154.2544</v>
      </c>
      <c r="E135" s="92">
        <f>E124+E133+E106+E115</f>
        <v>0</v>
      </c>
      <c r="F135" s="190">
        <f>F124+F133+F106+F115</f>
        <v>1256596.4047526708</v>
      </c>
      <c r="G135" s="151">
        <f>+C135-F135</f>
        <v>84557.849647329189</v>
      </c>
      <c r="H135" s="52"/>
      <c r="I135" s="92">
        <f>I124+I133+I106+I115</f>
        <v>1340854.2544</v>
      </c>
      <c r="J135" s="92">
        <f>J124+J133+J106+J115</f>
        <v>1340854.2544</v>
      </c>
      <c r="K135" s="92"/>
      <c r="L135" s="93">
        <f>L124+L133+L106+L115</f>
        <v>1330448.8500000001</v>
      </c>
      <c r="M135" s="53">
        <f>M124+M133+M106+M115</f>
        <v>1330448.8500000001</v>
      </c>
      <c r="N135" s="52"/>
      <c r="O135" s="202">
        <f>O124+O133+O106+O115</f>
        <v>1252967.69</v>
      </c>
      <c r="P135" s="151">
        <f>+L135-O135</f>
        <v>77481.160000000149</v>
      </c>
      <c r="Q135" s="52"/>
      <c r="R135" s="92">
        <f>R124+R133+R106+R115</f>
        <v>1345054.2544</v>
      </c>
      <c r="S135" s="93">
        <f>S124+S133+S106+S115</f>
        <v>1396200.0006079164</v>
      </c>
      <c r="T135" s="202">
        <f>T124+T133+T106+T115</f>
        <v>1356827.15</v>
      </c>
      <c r="U135" s="151">
        <f>+S135-T135</f>
        <v>39372.85060791648</v>
      </c>
      <c r="V135" s="52"/>
      <c r="W135" s="92">
        <v>1062924</v>
      </c>
      <c r="X135" s="93">
        <f>X124+X133+X106+X115</f>
        <v>1162924</v>
      </c>
      <c r="Y135" s="94">
        <f>Y124+Y133+Y106+Y115</f>
        <v>1351407.9657894736</v>
      </c>
      <c r="Z135" s="202">
        <f>Z124+Z133+Z106+Z115</f>
        <v>1359113.47</v>
      </c>
      <c r="AA135" s="53"/>
      <c r="AB135" s="95">
        <f>AB124+AB133+AB106+AB115</f>
        <v>5089986.7631999999</v>
      </c>
      <c r="AC135" s="202">
        <f>AC124+AC133+AC106+AC115</f>
        <v>5225504.7147526704</v>
      </c>
      <c r="AD135" s="53"/>
      <c r="AE135" s="95">
        <v>1062923</v>
      </c>
      <c r="AF135" s="93">
        <f>AF124+AF133+AF106+AF115</f>
        <v>1162923</v>
      </c>
      <c r="AG135" s="94">
        <f>AG124+AG133+AG106+AG115</f>
        <v>1062923</v>
      </c>
      <c r="AH135" s="94">
        <f>AH124+AH133+AH106+AH115</f>
        <v>1071191.8842105265</v>
      </c>
      <c r="AI135" s="95">
        <f>AI124+AI133+AI106+AI115</f>
        <v>1098053.2666923671</v>
      </c>
      <c r="AJ135" s="202">
        <f>AJ124+AJ133+AJ106+AJ115</f>
        <v>1086036.9699999997</v>
      </c>
      <c r="AK135" s="53"/>
      <c r="AL135" s="34">
        <f>AI135-AJ135</f>
        <v>12016.29669236741</v>
      </c>
      <c r="AM135" s="35">
        <f>IFERROR(AJ135/AI135,0)</f>
        <v>0.98905672697594738</v>
      </c>
      <c r="AN135" s="95">
        <f>AN124+AN133+AN106+AN115</f>
        <v>6152909.7631999999</v>
      </c>
      <c r="AO135" s="202">
        <f>AO124+AO133+AO106+AO115</f>
        <v>6311541.6847526701</v>
      </c>
      <c r="AP135" s="92">
        <f t="shared" si="114"/>
        <v>6152909.7631999999</v>
      </c>
      <c r="AQ135" s="93">
        <f t="shared" si="115"/>
        <v>6231611.0953605874</v>
      </c>
      <c r="AR135" s="94">
        <f>+AR106+AR115+AR124+AR133</f>
        <v>6323557.9814450378</v>
      </c>
      <c r="AS135" s="202">
        <f>AS124+AS133+AS106+AS115</f>
        <v>6311541.6847526701</v>
      </c>
      <c r="AT135" s="34">
        <f>AR135-AS135</f>
        <v>12016.296692367643</v>
      </c>
      <c r="AV135" s="86"/>
    </row>
    <row r="136" spans="1:48" x14ac:dyDescent="0.25">
      <c r="A136" s="24"/>
      <c r="B136" s="24"/>
      <c r="C136" s="102"/>
      <c r="D136" s="25"/>
      <c r="E136" s="205"/>
      <c r="F136" s="148"/>
      <c r="G136" s="24"/>
      <c r="H136" s="24"/>
      <c r="I136" s="102"/>
      <c r="J136" s="25"/>
      <c r="K136" s="205"/>
      <c r="L136" s="217"/>
      <c r="M136" s="147"/>
      <c r="N136" s="24"/>
      <c r="O136" s="206"/>
      <c r="P136" s="24"/>
      <c r="Q136" s="24"/>
      <c r="R136" s="102"/>
      <c r="S136" s="26"/>
      <c r="T136" s="206"/>
      <c r="U136" s="24"/>
      <c r="V136" s="24"/>
      <c r="W136" s="102"/>
      <c r="X136" s="26"/>
      <c r="Y136" s="46"/>
      <c r="Z136" s="206"/>
      <c r="AA136" s="147"/>
      <c r="AB136" s="147"/>
      <c r="AC136" s="206"/>
      <c r="AD136" s="147"/>
      <c r="AE136" s="218"/>
      <c r="AF136" s="26"/>
      <c r="AG136" s="46"/>
      <c r="AH136" s="46"/>
      <c r="AI136" s="28"/>
      <c r="AJ136" s="206"/>
      <c r="AK136" s="147"/>
      <c r="AL136" s="24"/>
      <c r="AM136" s="24"/>
      <c r="AN136" s="28"/>
      <c r="AO136" s="206"/>
      <c r="AP136" s="102"/>
      <c r="AQ136" s="26"/>
      <c r="AR136" s="46"/>
      <c r="AS136" s="206"/>
      <c r="AT136" s="28"/>
    </row>
    <row r="137" spans="1:48" x14ac:dyDescent="0.25">
      <c r="A137" s="14" t="s">
        <v>71</v>
      </c>
      <c r="B137" s="14"/>
      <c r="C137" s="14"/>
      <c r="D137" s="213"/>
      <c r="E137" s="213"/>
      <c r="F137" s="14"/>
      <c r="G137" s="14"/>
      <c r="H137" s="14"/>
      <c r="I137" s="14"/>
      <c r="J137" s="213"/>
      <c r="K137" s="213"/>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row>
    <row r="138" spans="1:48" ht="18.75" customHeight="1" x14ac:dyDescent="0.3">
      <c r="A138" s="17" t="s">
        <v>72</v>
      </c>
      <c r="B138" s="17"/>
      <c r="C138" s="17">
        <v>2016</v>
      </c>
      <c r="D138" s="203" t="s">
        <v>18</v>
      </c>
      <c r="E138" s="203" t="s">
        <v>89</v>
      </c>
      <c r="F138" s="17"/>
      <c r="G138" s="17"/>
      <c r="H138" s="17"/>
      <c r="I138" s="17">
        <v>2017</v>
      </c>
      <c r="J138" s="203" t="s">
        <v>18</v>
      </c>
      <c r="K138" s="203" t="s">
        <v>89</v>
      </c>
      <c r="L138" s="17">
        <v>2017</v>
      </c>
      <c r="M138" s="17" t="s">
        <v>18</v>
      </c>
      <c r="N138" s="17" t="s">
        <v>89</v>
      </c>
      <c r="O138" s="17"/>
      <c r="P138" s="17"/>
      <c r="Q138" s="17"/>
      <c r="R138" s="17">
        <v>2018</v>
      </c>
      <c r="S138" s="17" t="s">
        <v>18</v>
      </c>
      <c r="T138" s="17"/>
      <c r="U138" s="17"/>
      <c r="V138" s="17"/>
      <c r="W138" s="17">
        <v>2019</v>
      </c>
      <c r="X138" s="17" t="s">
        <v>18</v>
      </c>
      <c r="Y138" s="17" t="s">
        <v>18</v>
      </c>
      <c r="Z138" s="17" t="s">
        <v>18</v>
      </c>
      <c r="AA138" s="17"/>
      <c r="AB138" s="17"/>
      <c r="AC138" s="17" t="s">
        <v>18</v>
      </c>
      <c r="AD138" s="17"/>
      <c r="AE138" s="17">
        <v>2020</v>
      </c>
      <c r="AF138" s="17" t="s">
        <v>18</v>
      </c>
      <c r="AG138" s="17"/>
      <c r="AH138" s="17"/>
      <c r="AI138" s="17"/>
      <c r="AJ138" s="17" t="s">
        <v>18</v>
      </c>
      <c r="AK138" s="17"/>
      <c r="AL138" s="17"/>
      <c r="AM138" s="17"/>
      <c r="AN138" s="17"/>
      <c r="AO138" s="17" t="s">
        <v>18</v>
      </c>
      <c r="AP138" s="17"/>
      <c r="AQ138" s="17"/>
      <c r="AR138" s="17"/>
      <c r="AS138" s="17"/>
      <c r="AT138" s="17"/>
    </row>
    <row r="139" spans="1:48" ht="18" customHeight="1" x14ac:dyDescent="0.3">
      <c r="A139" s="24" t="s">
        <v>73</v>
      </c>
      <c r="B139" s="24"/>
      <c r="C139" s="87">
        <f>D139+E139</f>
        <v>150000</v>
      </c>
      <c r="D139" s="25">
        <v>110000</v>
      </c>
      <c r="E139" s="25">
        <v>40000</v>
      </c>
      <c r="F139" s="148">
        <v>127673.07</v>
      </c>
      <c r="G139" s="147"/>
      <c r="H139" s="147"/>
      <c r="I139" s="87">
        <f>J139+K139</f>
        <v>150000</v>
      </c>
      <c r="J139" s="25">
        <v>110000</v>
      </c>
      <c r="K139" s="25">
        <v>40000</v>
      </c>
      <c r="L139" s="186">
        <f>M139+N139</f>
        <v>150000</v>
      </c>
      <c r="M139" s="147">
        <v>110000</v>
      </c>
      <c r="N139" s="147">
        <v>40000</v>
      </c>
      <c r="O139" s="149">
        <v>174775.0299999998</v>
      </c>
      <c r="P139" s="147"/>
      <c r="Q139" s="147"/>
      <c r="R139" s="25">
        <v>150000</v>
      </c>
      <c r="S139" s="26">
        <v>150000</v>
      </c>
      <c r="T139" s="149">
        <v>123248.89238903091</v>
      </c>
      <c r="U139" s="147"/>
      <c r="V139" s="28"/>
      <c r="W139" s="25">
        <v>150000</v>
      </c>
      <c r="X139" s="26">
        <v>150000</v>
      </c>
      <c r="Y139" s="46">
        <v>183000</v>
      </c>
      <c r="Z139" s="149">
        <v>133512.74</v>
      </c>
      <c r="AA139" s="28"/>
      <c r="AB139" s="28">
        <f t="shared" ref="AB139:AB141" si="117">C139+I139+R139+W139</f>
        <v>600000</v>
      </c>
      <c r="AC139" s="149">
        <f t="shared" ref="AC139:AC143" si="118">F139+O139+T139+Z139</f>
        <v>559209.73238903075</v>
      </c>
      <c r="AD139" s="28"/>
      <c r="AE139" s="28">
        <v>150000</v>
      </c>
      <c r="AF139" s="26">
        <v>150000</v>
      </c>
      <c r="AG139" s="46">
        <f>AF139</f>
        <v>150000</v>
      </c>
      <c r="AH139" s="27">
        <v>157131.65684210527</v>
      </c>
      <c r="AI139" s="150">
        <v>157131.65684210527</v>
      </c>
      <c r="AJ139" s="149">
        <v>138480.90188249978</v>
      </c>
      <c r="AK139" s="28"/>
      <c r="AL139" s="28" t="s">
        <v>94</v>
      </c>
      <c r="AM139" s="29">
        <f t="shared" ref="AM139:AM142" si="119">IFERROR(AJ139/AI139,0)</f>
        <v>0.88130491758037777</v>
      </c>
      <c r="AN139" s="150">
        <f t="shared" ref="AN139:AN142" si="120">AB139+AE139</f>
        <v>750000</v>
      </c>
      <c r="AO139" s="149">
        <f t="shared" ref="AO139:AO142" si="121">AC139+AJ139</f>
        <v>697690.63427153055</v>
      </c>
      <c r="AP139" s="25">
        <f t="shared" ref="AP139:AP144" si="122">+C139+I139+R139+W139+AE139</f>
        <v>750000</v>
      </c>
      <c r="AQ139" s="26">
        <f>+F139+O139+S139+X139+AF139</f>
        <v>752448.09999999986</v>
      </c>
      <c r="AR139" s="46">
        <f>F139+O139+T139+Z139+AI139</f>
        <v>716341.38923113607</v>
      </c>
      <c r="AS139" s="149">
        <f>F139+O139+T139+Z139+AJ139</f>
        <v>697690.63427153055</v>
      </c>
      <c r="AT139" s="34"/>
    </row>
    <row r="140" spans="1:48" ht="18.75" x14ac:dyDescent="0.3">
      <c r="A140" s="24" t="s">
        <v>76</v>
      </c>
      <c r="B140" s="24"/>
      <c r="C140" s="87">
        <f>D140+E140</f>
        <v>801281.25</v>
      </c>
      <c r="D140" s="25">
        <v>533653.3125</v>
      </c>
      <c r="E140" s="25">
        <v>267627.9375</v>
      </c>
      <c r="F140" s="148">
        <v>590500.125</v>
      </c>
      <c r="G140" s="147"/>
      <c r="H140" s="147"/>
      <c r="I140" s="87">
        <f>J140+K140</f>
        <v>801281.25</v>
      </c>
      <c r="J140" s="25">
        <v>533653.3125</v>
      </c>
      <c r="K140" s="25">
        <v>267627.9375</v>
      </c>
      <c r="L140" s="186">
        <v>887364.81818181812</v>
      </c>
      <c r="M140" s="219">
        <v>543070.5</v>
      </c>
      <c r="N140" s="219">
        <v>317610.27272727276</v>
      </c>
      <c r="O140" s="149">
        <v>936067.76466727303</v>
      </c>
      <c r="P140" s="147"/>
      <c r="Q140" s="147"/>
      <c r="R140" s="25">
        <v>801281.25</v>
      </c>
      <c r="S140" s="26">
        <f>+S154*14.285%</f>
        <v>758161.57113389275</v>
      </c>
      <c r="T140" s="149">
        <v>648370.47305377317</v>
      </c>
      <c r="U140" s="147"/>
      <c r="V140" s="28"/>
      <c r="W140" s="25">
        <v>801281.25</v>
      </c>
      <c r="X140" s="26">
        <f>+X154*14.285%</f>
        <v>828576.52765502571</v>
      </c>
      <c r="Y140" s="46">
        <f>+Y154*14.285%</f>
        <v>900800.74086873687</v>
      </c>
      <c r="Z140" s="149">
        <v>817592.6597515</v>
      </c>
      <c r="AA140" s="28"/>
      <c r="AB140" s="28">
        <f t="shared" si="117"/>
        <v>3205125</v>
      </c>
      <c r="AC140" s="149">
        <f t="shared" si="118"/>
        <v>2992531.0224725464</v>
      </c>
      <c r="AD140" s="28"/>
      <c r="AE140" s="28">
        <v>801281.25</v>
      </c>
      <c r="AF140" s="26">
        <f>+AF154*14.285%</f>
        <v>0</v>
      </c>
      <c r="AG140" s="46">
        <f>+AH140</f>
        <v>858370.98819956684</v>
      </c>
      <c r="AH140" s="46">
        <v>858370.98819956684</v>
      </c>
      <c r="AI140" s="28">
        <f>AR140-Z140-T140-O140-F140</f>
        <v>858942.97384995269</v>
      </c>
      <c r="AJ140" s="149">
        <v>826543.46388641512</v>
      </c>
      <c r="AK140" s="28"/>
      <c r="AL140" s="28"/>
      <c r="AM140" s="29">
        <f t="shared" si="119"/>
        <v>0.96227978928762115</v>
      </c>
      <c r="AN140" s="150">
        <f t="shared" si="120"/>
        <v>4006406.25</v>
      </c>
      <c r="AO140" s="149">
        <f t="shared" si="121"/>
        <v>3819074.4863589616</v>
      </c>
      <c r="AP140" s="25">
        <f t="shared" si="122"/>
        <v>4006406.25</v>
      </c>
      <c r="AQ140" s="26">
        <f>+F140+O140+S140+X140+AF140</f>
        <v>3113305.9884561915</v>
      </c>
      <c r="AR140" s="46">
        <f>AR155</f>
        <v>3851473.9963224991</v>
      </c>
      <c r="AS140" s="149">
        <f>F140+O140+T140+Z140+AJ140</f>
        <v>3819074.4863589616</v>
      </c>
      <c r="AT140" s="34"/>
    </row>
    <row r="141" spans="1:48" ht="18.75" x14ac:dyDescent="0.3">
      <c r="A141" s="24" t="s">
        <v>77</v>
      </c>
      <c r="B141" s="24"/>
      <c r="C141" s="87">
        <f>D141+E141</f>
        <v>150000</v>
      </c>
      <c r="D141" s="25">
        <v>99900</v>
      </c>
      <c r="E141" s="25">
        <v>50100</v>
      </c>
      <c r="F141" s="148">
        <v>109338.40999999999</v>
      </c>
      <c r="G141" s="147"/>
      <c r="H141" s="147"/>
      <c r="I141" s="87">
        <f>J141+K141</f>
        <v>150000</v>
      </c>
      <c r="J141" s="25">
        <v>99900</v>
      </c>
      <c r="K141" s="25">
        <v>50100</v>
      </c>
      <c r="L141" s="186">
        <f>M141+N141</f>
        <v>150000</v>
      </c>
      <c r="M141" s="147">
        <v>99900</v>
      </c>
      <c r="N141" s="147">
        <v>50100</v>
      </c>
      <c r="O141" s="149">
        <v>138574.16500000001</v>
      </c>
      <c r="P141" s="147"/>
      <c r="Q141" s="147"/>
      <c r="R141" s="25">
        <v>330000</v>
      </c>
      <c r="S141" s="26">
        <v>350000</v>
      </c>
      <c r="T141" s="149">
        <v>254827.70000000004</v>
      </c>
      <c r="U141" s="147"/>
      <c r="V141" s="28"/>
      <c r="W141" s="25">
        <v>150000</v>
      </c>
      <c r="X141" s="26">
        <v>200000</v>
      </c>
      <c r="Y141" s="46">
        <v>250492.86842105264</v>
      </c>
      <c r="Z141" s="149">
        <v>293081.71000000002</v>
      </c>
      <c r="AA141" s="28"/>
      <c r="AB141" s="28">
        <f t="shared" si="117"/>
        <v>780000</v>
      </c>
      <c r="AC141" s="149">
        <f t="shared" si="118"/>
        <v>795821.9850000001</v>
      </c>
      <c r="AD141" s="28"/>
      <c r="AE141" s="28">
        <v>150000</v>
      </c>
      <c r="AF141" s="26">
        <v>300000</v>
      </c>
      <c r="AG141" s="46">
        <v>250000</v>
      </c>
      <c r="AH141" s="27">
        <v>328036.63157894736</v>
      </c>
      <c r="AI141" s="150">
        <v>328036.63157894736</v>
      </c>
      <c r="AJ141" s="149">
        <v>400365.66000000003</v>
      </c>
      <c r="AK141" s="28"/>
      <c r="AL141" s="28"/>
      <c r="AM141" s="29">
        <f t="shared" si="119"/>
        <v>1.2204907057876722</v>
      </c>
      <c r="AN141" s="150">
        <f t="shared" si="120"/>
        <v>930000</v>
      </c>
      <c r="AO141" s="149">
        <f t="shared" si="121"/>
        <v>1196187.645</v>
      </c>
      <c r="AP141" s="25">
        <f t="shared" si="122"/>
        <v>930000</v>
      </c>
      <c r="AQ141" s="26">
        <f>+F141+O141+S141+X141+AF141</f>
        <v>1097912.575</v>
      </c>
      <c r="AR141" s="46">
        <f>F141+O141+T141+Z141+AI141</f>
        <v>1123858.6165789475</v>
      </c>
      <c r="AS141" s="149">
        <f>F141+O141+T141+Z141+AJ141</f>
        <v>1196187.645</v>
      </c>
      <c r="AT141" s="34"/>
    </row>
    <row r="142" spans="1:48" ht="18.75" x14ac:dyDescent="0.3">
      <c r="A142" s="24" t="s">
        <v>95</v>
      </c>
      <c r="B142" s="24"/>
      <c r="C142" s="87"/>
      <c r="D142" s="25"/>
      <c r="E142" s="25"/>
      <c r="F142" s="148">
        <v>0</v>
      </c>
      <c r="G142" s="147"/>
      <c r="H142" s="147"/>
      <c r="I142" s="87"/>
      <c r="J142" s="25"/>
      <c r="K142" s="25"/>
      <c r="L142" s="186"/>
      <c r="M142" s="147"/>
      <c r="N142" s="147"/>
      <c r="O142" s="148">
        <v>0</v>
      </c>
      <c r="P142" s="147"/>
      <c r="Q142" s="147"/>
      <c r="R142" s="25"/>
      <c r="S142" s="26"/>
      <c r="T142" s="149"/>
      <c r="U142" s="147"/>
      <c r="V142" s="28"/>
      <c r="W142" s="25"/>
      <c r="X142" s="26"/>
      <c r="Y142" s="46"/>
      <c r="Z142" s="149"/>
      <c r="AA142" s="28"/>
      <c r="AB142" s="28"/>
      <c r="AC142" s="149">
        <f t="shared" si="118"/>
        <v>0</v>
      </c>
      <c r="AD142" s="28"/>
      <c r="AE142" s="28"/>
      <c r="AF142" s="26"/>
      <c r="AG142" s="46"/>
      <c r="AH142" s="46"/>
      <c r="AI142" s="150">
        <v>107677.44430250302</v>
      </c>
      <c r="AJ142" s="149">
        <v>65630</v>
      </c>
      <c r="AK142" s="28"/>
      <c r="AL142" s="28"/>
      <c r="AM142" s="29">
        <f t="shared" si="119"/>
        <v>0.60950555081547753</v>
      </c>
      <c r="AN142" s="150">
        <f t="shared" si="120"/>
        <v>0</v>
      </c>
      <c r="AO142" s="149">
        <f t="shared" si="121"/>
        <v>65630</v>
      </c>
      <c r="AP142" s="25">
        <f t="shared" si="122"/>
        <v>0</v>
      </c>
      <c r="AQ142" s="26">
        <f>F142+O142+S142+X142+AF142</f>
        <v>0</v>
      </c>
      <c r="AR142" s="46">
        <f>F142+O142+T142+Z142+AI142</f>
        <v>107677.44430250302</v>
      </c>
      <c r="AS142" s="149">
        <f>F142+O142+T142+Z142+AJ142</f>
        <v>65630</v>
      </c>
      <c r="AT142" s="34"/>
    </row>
    <row r="143" spans="1:48" ht="18.75" x14ac:dyDescent="0.3">
      <c r="A143" s="24" t="s">
        <v>80</v>
      </c>
      <c r="B143" s="24"/>
      <c r="C143" s="87"/>
      <c r="D143" s="25"/>
      <c r="E143" s="25"/>
      <c r="F143" s="148">
        <v>0</v>
      </c>
      <c r="G143" s="147"/>
      <c r="H143" s="147"/>
      <c r="I143" s="87"/>
      <c r="J143" s="25"/>
      <c r="K143" s="25"/>
      <c r="L143" s="186"/>
      <c r="M143" s="147"/>
      <c r="N143" s="147"/>
      <c r="O143" s="219">
        <f>+O158</f>
        <v>980327.59661529167</v>
      </c>
      <c r="P143" s="147"/>
      <c r="Q143" s="147"/>
      <c r="R143" s="25"/>
      <c r="S143" s="26"/>
      <c r="T143" s="149"/>
      <c r="U143" s="147"/>
      <c r="V143" s="28"/>
      <c r="W143" s="25"/>
      <c r="X143" s="26"/>
      <c r="Y143" s="46"/>
      <c r="Z143" s="149"/>
      <c r="AA143" s="28"/>
      <c r="AB143" s="28"/>
      <c r="AC143" s="149">
        <f t="shared" si="118"/>
        <v>980327.59661529167</v>
      </c>
      <c r="AD143" s="28"/>
      <c r="AE143" s="28"/>
      <c r="AF143" s="26"/>
      <c r="AG143" s="46"/>
      <c r="AH143" s="46"/>
      <c r="AI143" s="150">
        <v>0</v>
      </c>
      <c r="AJ143" s="149"/>
      <c r="AK143" s="28"/>
      <c r="AL143" s="28"/>
      <c r="AM143" s="28"/>
      <c r="AN143" s="150">
        <f t="shared" ref="AN143" si="123">AB143+AE143</f>
        <v>0</v>
      </c>
      <c r="AO143" s="149">
        <f t="shared" ref="AO143" si="124">AC143+AJ143</f>
        <v>980327.59661529167</v>
      </c>
      <c r="AP143" s="25">
        <f t="shared" si="122"/>
        <v>0</v>
      </c>
      <c r="AQ143" s="26">
        <f>F143+O143+S143+X143+AF143</f>
        <v>980327.59661529167</v>
      </c>
      <c r="AR143" s="46">
        <f>F143+O143+T143+Z143+AI143</f>
        <v>980327.59661529167</v>
      </c>
      <c r="AS143" s="149">
        <f>F143+O143+T143+Z143+AJ143</f>
        <v>980327.59661529167</v>
      </c>
      <c r="AT143" s="34"/>
    </row>
    <row r="144" spans="1:48" ht="18.75" x14ac:dyDescent="0.3">
      <c r="A144" s="30"/>
      <c r="B144" s="30" t="s">
        <v>16</v>
      </c>
      <c r="C144" s="31">
        <f>SUM(C139:C143)</f>
        <v>1101281.25</v>
      </c>
      <c r="D144" s="31">
        <f>SUM(D139:D143)</f>
        <v>743553.3125</v>
      </c>
      <c r="E144" s="31">
        <f>SUM(E139:E143)</f>
        <v>357727.9375</v>
      </c>
      <c r="F144" s="152">
        <f>SUM(F139:F143)</f>
        <v>827511.6050000001</v>
      </c>
      <c r="G144" s="151">
        <f>+C144-F144</f>
        <v>273769.6449999999</v>
      </c>
      <c r="H144" s="151"/>
      <c r="I144" s="31">
        <f t="shared" ref="I144:O144" si="125">SUM(I139:I143)</f>
        <v>1101281.25</v>
      </c>
      <c r="J144" s="31">
        <f t="shared" si="125"/>
        <v>743553.3125</v>
      </c>
      <c r="K144" s="31">
        <f t="shared" si="125"/>
        <v>357727.9375</v>
      </c>
      <c r="L144" s="32">
        <f t="shared" si="125"/>
        <v>1187364.8181818181</v>
      </c>
      <c r="M144" s="151">
        <f t="shared" si="125"/>
        <v>752970.5</v>
      </c>
      <c r="N144" s="151">
        <f t="shared" si="125"/>
        <v>407710.27272727276</v>
      </c>
      <c r="O144" s="153">
        <f t="shared" si="125"/>
        <v>2229744.5562825645</v>
      </c>
      <c r="P144" s="151">
        <f>+L144-O144</f>
        <v>-1042379.7381007464</v>
      </c>
      <c r="Q144" s="151"/>
      <c r="R144" s="31">
        <f>SUM(R139:R143)</f>
        <v>1281281.25</v>
      </c>
      <c r="S144" s="32">
        <f>SUM(S139:S143)</f>
        <v>1258161.5711338928</v>
      </c>
      <c r="T144" s="153">
        <f>SUM(T139:T143)</f>
        <v>1026447.0654428041</v>
      </c>
      <c r="U144" s="151">
        <f>+S144-T144</f>
        <v>231714.50569108862</v>
      </c>
      <c r="V144" s="34"/>
      <c r="W144" s="31">
        <f>SUM(W139:W143)</f>
        <v>1101281.25</v>
      </c>
      <c r="X144" s="32">
        <f>SUM(X139:X143)</f>
        <v>1178576.5276550257</v>
      </c>
      <c r="Y144" s="33">
        <f>SUM(Y139:Y143)</f>
        <v>1334293.6092897896</v>
      </c>
      <c r="Z144" s="153">
        <f>SUM(Z139:Z143)</f>
        <v>1244187.1097515</v>
      </c>
      <c r="AA144" s="34"/>
      <c r="AB144" s="34">
        <f>SUM(AB139:AB143)</f>
        <v>4585125</v>
      </c>
      <c r="AC144" s="153">
        <f>SUM(AC139:AC143)</f>
        <v>5327890.3364768699</v>
      </c>
      <c r="AD144" s="34"/>
      <c r="AE144" s="34">
        <v>1101281.25</v>
      </c>
      <c r="AF144" s="32">
        <f>SUM(AF139:AF143)</f>
        <v>450000</v>
      </c>
      <c r="AG144" s="33">
        <f>SUM(AG139:AG143)</f>
        <v>1258370.988199567</v>
      </c>
      <c r="AH144" s="33">
        <f>SUM(AH139:AH143)</f>
        <v>1343539.2766206195</v>
      </c>
      <c r="AI144" s="34">
        <f>SUM(AI139:AI143)</f>
        <v>1451788.7065735084</v>
      </c>
      <c r="AJ144" s="153">
        <f>SUM(AJ139:AJ143)</f>
        <v>1431020.025768915</v>
      </c>
      <c r="AK144" s="34"/>
      <c r="AL144" s="34">
        <f>AI144-AJ144</f>
        <v>20768.680804593489</v>
      </c>
      <c r="AM144" s="35">
        <f>IFERROR(AJ144/AI144,0)</f>
        <v>0.98569441909104571</v>
      </c>
      <c r="AN144" s="34">
        <f>SUM(AN139:AN143)</f>
        <v>5686406.25</v>
      </c>
      <c r="AO144" s="153">
        <f>SUM(AO139:AO143)</f>
        <v>6758910.3622457851</v>
      </c>
      <c r="AP144" s="31">
        <f t="shared" si="122"/>
        <v>5686406.25</v>
      </c>
      <c r="AQ144" s="32">
        <f>+F144+O144+S144+X144+AF144</f>
        <v>5943994.2600714834</v>
      </c>
      <c r="AR144" s="33">
        <f>SUM(AR139:AR143)</f>
        <v>6779679.0430503786</v>
      </c>
      <c r="AS144" s="153">
        <f>SUM(AS139:AS143)</f>
        <v>6758910.3622457851</v>
      </c>
      <c r="AT144" s="34">
        <f>AR144-AS144</f>
        <v>20768.680804593489</v>
      </c>
      <c r="AV144" s="86"/>
    </row>
    <row r="145" spans="1:48" ht="18.75" x14ac:dyDescent="0.3">
      <c r="A145" s="30"/>
      <c r="B145" s="30"/>
      <c r="C145" s="31"/>
      <c r="D145" s="31"/>
      <c r="E145" s="31"/>
      <c r="F145" s="152"/>
      <c r="G145" s="151"/>
      <c r="H145" s="151"/>
      <c r="I145" s="31"/>
      <c r="J145" s="31"/>
      <c r="K145" s="31"/>
      <c r="L145" s="32"/>
      <c r="M145" s="151"/>
      <c r="N145" s="151"/>
      <c r="O145" s="153"/>
      <c r="P145" s="151"/>
      <c r="Q145" s="151"/>
      <c r="R145" s="31"/>
      <c r="S145" s="32"/>
      <c r="T145" s="153"/>
      <c r="U145" s="151"/>
      <c r="V145" s="34"/>
      <c r="W145" s="31"/>
      <c r="X145" s="32"/>
      <c r="Y145" s="33"/>
      <c r="Z145" s="153"/>
      <c r="AA145" s="34"/>
      <c r="AB145" s="34"/>
      <c r="AC145" s="153"/>
      <c r="AD145" s="34"/>
      <c r="AE145" s="34"/>
      <c r="AF145" s="32"/>
      <c r="AG145" s="33"/>
      <c r="AH145" s="33"/>
      <c r="AI145" s="34"/>
      <c r="AJ145" s="153"/>
      <c r="AK145" s="34"/>
      <c r="AL145" s="34"/>
      <c r="AM145" s="34"/>
      <c r="AN145" s="34"/>
      <c r="AO145" s="153"/>
      <c r="AP145" s="31"/>
      <c r="AQ145" s="32"/>
      <c r="AR145" s="33"/>
      <c r="AS145" s="153"/>
      <c r="AT145" s="34"/>
    </row>
    <row r="146" spans="1:48" x14ac:dyDescent="0.25">
      <c r="A146" s="24"/>
      <c r="B146" s="24"/>
      <c r="C146" s="25"/>
      <c r="D146" s="25"/>
      <c r="E146" s="205"/>
      <c r="F146" s="148"/>
      <c r="G146" s="24"/>
      <c r="H146" s="24"/>
      <c r="I146" s="25"/>
      <c r="J146" s="25"/>
      <c r="K146" s="205"/>
      <c r="L146" s="26"/>
      <c r="M146" s="147"/>
      <c r="N146" s="24"/>
      <c r="O146" s="206"/>
      <c r="P146" s="24"/>
      <c r="Q146" s="24"/>
      <c r="R146" s="25"/>
      <c r="S146" s="26"/>
      <c r="T146" s="206"/>
      <c r="U146" s="24"/>
      <c r="V146" s="106"/>
      <c r="W146" s="25"/>
      <c r="X146" s="26"/>
      <c r="Y146" s="46"/>
      <c r="Z146" s="206"/>
      <c r="AA146" s="28"/>
      <c r="AB146" s="28"/>
      <c r="AC146" s="206"/>
      <c r="AD146" s="28"/>
      <c r="AE146" s="28"/>
      <c r="AF146" s="26"/>
      <c r="AG146" s="46"/>
      <c r="AH146" s="46"/>
      <c r="AI146" s="28"/>
      <c r="AJ146" s="206"/>
      <c r="AK146" s="28"/>
      <c r="AL146" s="106"/>
      <c r="AM146" s="106"/>
      <c r="AN146" s="28"/>
      <c r="AO146" s="206"/>
      <c r="AP146" s="25"/>
      <c r="AQ146" s="26"/>
      <c r="AR146" s="46"/>
      <c r="AS146" s="206"/>
      <c r="AT146" s="28"/>
    </row>
    <row r="147" spans="1:48" ht="18.75" x14ac:dyDescent="0.3">
      <c r="A147" s="63" t="s">
        <v>81</v>
      </c>
      <c r="B147" s="63"/>
      <c r="C147" s="67">
        <f>C9+C96+C135+C144</f>
        <v>6631189.5146892844</v>
      </c>
      <c r="D147" s="67">
        <f>D9+D96+D135+D144</f>
        <v>4306341.5771892844</v>
      </c>
      <c r="E147" s="67">
        <f>E9+E96+E135+E144</f>
        <v>2324847.9375</v>
      </c>
      <c r="F147" s="178">
        <f>F9+F96+F135+F144</f>
        <v>5314501.1038631741</v>
      </c>
      <c r="G147" s="151">
        <f>G9+G96+G135+G144</f>
        <v>1316688.4108261107</v>
      </c>
      <c r="H147" s="63"/>
      <c r="I147" s="67">
        <f t="shared" ref="I147:O147" si="126">I9+I96+I135+I144</f>
        <v>6540286.2142706737</v>
      </c>
      <c r="J147" s="67">
        <f t="shared" si="126"/>
        <v>4303595.2767706737</v>
      </c>
      <c r="K147" s="67">
        <f t="shared" si="126"/>
        <v>2236690.9375</v>
      </c>
      <c r="L147" s="32">
        <f t="shared" si="126"/>
        <v>7199023.668181818</v>
      </c>
      <c r="M147" s="179">
        <f t="shared" si="126"/>
        <v>4525587.3499999996</v>
      </c>
      <c r="N147" s="179">
        <f t="shared" si="126"/>
        <v>2646752.2727272729</v>
      </c>
      <c r="O147" s="178">
        <f t="shared" si="126"/>
        <v>7044348.7186697591</v>
      </c>
      <c r="P147" s="151">
        <f>+L147-O147</f>
        <v>154674.94951205887</v>
      </c>
      <c r="Q147" s="63"/>
      <c r="R147" s="31">
        <f>R9+R96+R135+R144</f>
        <v>6721769.2142706737</v>
      </c>
      <c r="S147" s="32">
        <f>S9+S96+S135+S144</f>
        <v>6065557.9388895296</v>
      </c>
      <c r="T147" s="178">
        <f>T9+T96+T135+T144</f>
        <v>5187190.7254428044</v>
      </c>
      <c r="U147" s="151">
        <f>+S147-T147</f>
        <v>878367.21344672516</v>
      </c>
      <c r="V147" s="220"/>
      <c r="W147" s="31">
        <f>W9+W96+W135+W144</f>
        <v>6080226.9598706737</v>
      </c>
      <c r="X147" s="32">
        <f>X9+X96+X135+X144</f>
        <v>6628902.2375256997</v>
      </c>
      <c r="Y147" s="33">
        <f>Y9+Y96+Y135+Y144</f>
        <v>7206721.2229740005</v>
      </c>
      <c r="Z147" s="178">
        <f>Z9+Z96+Z135+Z144</f>
        <v>6541027.4497515</v>
      </c>
      <c r="AA147" s="34"/>
      <c r="AB147" s="221">
        <f>AB9+AB96+AB135+AB144</f>
        <v>25973471.903101306</v>
      </c>
      <c r="AC147" s="178">
        <f>AC9+AC96+AC135+AC144</f>
        <v>24087067.997727238</v>
      </c>
      <c r="AD147" s="34"/>
      <c r="AE147" s="34">
        <f t="shared" ref="AE147:AJ147" si="127">AE9+AE96+AE135+AE144</f>
        <v>6076722.9598706737</v>
      </c>
      <c r="AF147" s="32">
        <f t="shared" si="127"/>
        <v>5897674.6748706736</v>
      </c>
      <c r="AG147" s="33" t="e">
        <f t="shared" si="127"/>
        <v>#REF!</v>
      </c>
      <c r="AH147" s="33">
        <f t="shared" si="127"/>
        <v>6721495.9707475584</v>
      </c>
      <c r="AI147" s="34">
        <f t="shared" si="127"/>
        <v>6726072.0561556304</v>
      </c>
      <c r="AJ147" s="178">
        <f t="shared" si="127"/>
        <v>6612637.0157689154</v>
      </c>
      <c r="AK147" s="34"/>
      <c r="AL147" s="34">
        <f>AI147-AJ147</f>
        <v>113435.04038671497</v>
      </c>
      <c r="AM147" s="35">
        <f>IFERROR(AJ147/AI147,0)</f>
        <v>0.98313502450766932</v>
      </c>
      <c r="AN147" s="34">
        <f t="shared" ref="AN147" si="128">AN9+AN96+AN135+AN144</f>
        <v>32050194.86297198</v>
      </c>
      <c r="AO147" s="178">
        <f>AO9+AO96+AO135+AO144</f>
        <v>30699705.013496153</v>
      </c>
      <c r="AP147" s="31">
        <f>AP9+AP96+AP135+AP144</f>
        <v>32050194.86297198</v>
      </c>
      <c r="AQ147" s="32">
        <f>AQ9+AQ96+AQ135+AQ144</f>
        <v>30950984.673818834</v>
      </c>
      <c r="AR147" s="33">
        <f>AR9+AR96+AR135+AR144</f>
        <v>30813140.053882867</v>
      </c>
      <c r="AS147" s="178">
        <f>AS9+AS96+AS135+AS144</f>
        <v>30457139.843496151</v>
      </c>
      <c r="AT147" s="34">
        <f>AR147-AS147</f>
        <v>356000.21038671583</v>
      </c>
      <c r="AV147" s="86"/>
    </row>
    <row r="148" spans="1:48" ht="18.75" x14ac:dyDescent="0.3">
      <c r="A148" s="107"/>
      <c r="B148" s="107"/>
      <c r="C148" s="108"/>
      <c r="D148" s="108"/>
      <c r="E148" s="108"/>
      <c r="F148" s="222"/>
      <c r="G148" s="107"/>
      <c r="H148" s="107"/>
      <c r="I148" s="108"/>
      <c r="J148" s="108"/>
      <c r="K148" s="108"/>
      <c r="L148" s="223"/>
      <c r="M148" s="107"/>
      <c r="N148" s="107"/>
      <c r="O148" s="224"/>
      <c r="P148" s="107"/>
      <c r="Q148" s="107"/>
      <c r="R148" s="108"/>
      <c r="S148" s="223"/>
      <c r="T148" s="224"/>
      <c r="U148" s="107"/>
      <c r="V148" s="225"/>
      <c r="W148" s="108"/>
      <c r="X148" s="223"/>
      <c r="Y148" s="226"/>
      <c r="Z148" s="224"/>
      <c r="AA148" s="225"/>
      <c r="AB148" s="225"/>
      <c r="AC148" s="224"/>
      <c r="AD148" s="225"/>
      <c r="AE148" s="225"/>
      <c r="AF148" s="223"/>
      <c r="AG148" s="226"/>
      <c r="AH148" s="226"/>
      <c r="AI148" s="225"/>
      <c r="AJ148" s="224"/>
      <c r="AK148" s="225"/>
      <c r="AL148" s="225"/>
      <c r="AM148" s="225"/>
      <c r="AN148" s="225"/>
      <c r="AO148" s="224"/>
      <c r="AP148" s="108"/>
      <c r="AQ148" s="223"/>
      <c r="AR148" s="226"/>
      <c r="AS148" s="224"/>
      <c r="AT148" s="225"/>
    </row>
    <row r="149" spans="1:48" ht="18.75" x14ac:dyDescent="0.3">
      <c r="A149" s="63" t="s">
        <v>82</v>
      </c>
      <c r="B149" s="24"/>
      <c r="C149" s="205"/>
      <c r="D149" s="205"/>
      <c r="E149" s="205"/>
      <c r="F149" s="148">
        <f>C147-F147</f>
        <v>1316688.4108261103</v>
      </c>
      <c r="G149" s="227">
        <f>+C147-F147</f>
        <v>1316688.4108261103</v>
      </c>
      <c r="H149" s="24"/>
      <c r="I149" s="205"/>
      <c r="J149" s="205"/>
      <c r="K149" s="205"/>
      <c r="L149" s="26"/>
      <c r="M149" s="24"/>
      <c r="N149" s="24"/>
      <c r="O149" s="149">
        <f>I147-O147</f>
        <v>-504062.50439908542</v>
      </c>
      <c r="P149" s="227">
        <f>+I147-O147</f>
        <v>-504062.50439908542</v>
      </c>
      <c r="Q149" s="63"/>
      <c r="R149" s="109"/>
      <c r="S149" s="68">
        <f>R147-T147</f>
        <v>1534578.4888278693</v>
      </c>
      <c r="T149" s="149">
        <f>R147-T147</f>
        <v>1534578.4888278693</v>
      </c>
      <c r="U149" s="70">
        <f>R147-T147</f>
        <v>1534578.4888278693</v>
      </c>
      <c r="V149" s="220"/>
      <c r="W149" s="109"/>
      <c r="X149" s="68">
        <f>W147-X147</f>
        <v>-548675.27765502594</v>
      </c>
      <c r="Y149" s="69">
        <f>X147-Y147</f>
        <v>-577818.98544830084</v>
      </c>
      <c r="Z149" s="149">
        <f>W147-Z147</f>
        <v>-460800.48988082632</v>
      </c>
      <c r="AA149" s="70"/>
      <c r="AB149" s="28"/>
      <c r="AC149" s="149"/>
      <c r="AD149" s="70"/>
      <c r="AE149" s="228"/>
      <c r="AF149" s="68">
        <f>AE147-AF147</f>
        <v>179048.28500000015</v>
      </c>
      <c r="AG149" s="69" t="e">
        <f>AE147-AG147</f>
        <v>#REF!</v>
      </c>
      <c r="AH149" s="69"/>
      <c r="AI149" s="70"/>
      <c r="AJ149" s="166">
        <f>AI147-AJ147</f>
        <v>113435.04038671497</v>
      </c>
      <c r="AK149" s="70"/>
      <c r="AL149" s="106"/>
      <c r="AM149" s="106"/>
      <c r="AN149" s="70"/>
      <c r="AO149" s="166">
        <f>AN147-AO147</f>
        <v>1350489.8494758271</v>
      </c>
      <c r="AP149" s="109"/>
      <c r="AQ149" s="68">
        <f>+AP147-AQ147</f>
        <v>1099210.189153146</v>
      </c>
      <c r="AR149" s="69">
        <f>AR147-AQ158</f>
        <v>0.14937404915690422</v>
      </c>
      <c r="AS149" s="149"/>
      <c r="AT149" s="34">
        <f>AT147-AQ149</f>
        <v>-743209.97876643017</v>
      </c>
      <c r="AV149" s="86"/>
    </row>
    <row r="150" spans="1:48" ht="27.75" customHeight="1" x14ac:dyDescent="0.25">
      <c r="A150" s="6"/>
      <c r="B150" s="6"/>
      <c r="C150" s="6"/>
      <c r="D150" s="6"/>
      <c r="E150" s="6"/>
      <c r="F150" s="121"/>
      <c r="G150" s="6"/>
      <c r="H150" s="6"/>
      <c r="I150" s="6"/>
      <c r="J150" s="6"/>
      <c r="K150" s="6"/>
      <c r="L150" s="6"/>
      <c r="M150" s="6"/>
      <c r="N150" s="6"/>
      <c r="O150" s="6"/>
      <c r="P150" s="6"/>
      <c r="Q150" s="110"/>
      <c r="R150" s="110"/>
      <c r="S150" s="110"/>
      <c r="T150" s="6"/>
      <c r="U150" s="6"/>
      <c r="V150" s="110"/>
      <c r="W150" s="110"/>
      <c r="X150" s="110"/>
      <c r="Y150" s="110"/>
      <c r="Z150" s="6"/>
      <c r="AA150" s="110"/>
      <c r="AB150" s="110"/>
      <c r="AC150" s="6"/>
      <c r="AD150" s="110"/>
      <c r="AE150" s="110"/>
      <c r="AF150" s="110"/>
      <c r="AG150" s="110"/>
      <c r="AH150" s="110"/>
      <c r="AI150" s="110"/>
      <c r="AJ150" s="117"/>
      <c r="AK150" s="110"/>
      <c r="AL150" s="110"/>
      <c r="AM150" s="110"/>
      <c r="AN150" s="250" t="s">
        <v>98</v>
      </c>
      <c r="AO150" s="121">
        <v>256727.36184787005</v>
      </c>
      <c r="AP150" s="110"/>
      <c r="AQ150" s="110"/>
      <c r="AR150" s="110"/>
      <c r="AS150" s="6"/>
      <c r="AT150" s="110"/>
    </row>
    <row r="151" spans="1:48" ht="27.75" customHeight="1" x14ac:dyDescent="0.25">
      <c r="A151" s="6"/>
      <c r="B151" s="6"/>
      <c r="C151" s="6"/>
      <c r="D151" s="6"/>
      <c r="E151" s="6"/>
      <c r="F151" s="121"/>
      <c r="G151" s="6"/>
      <c r="H151" s="6"/>
      <c r="I151" s="6"/>
      <c r="J151" s="6"/>
      <c r="K151" s="6"/>
      <c r="L151" s="6"/>
      <c r="M151" s="6"/>
      <c r="N151" s="6"/>
      <c r="O151" s="6"/>
      <c r="P151" s="6"/>
      <c r="Q151" s="6"/>
      <c r="R151" s="116"/>
      <c r="S151" s="6"/>
      <c r="T151" s="6"/>
      <c r="U151" s="6"/>
      <c r="V151" s="6"/>
      <c r="W151" s="116"/>
      <c r="X151" s="6"/>
      <c r="Y151" s="6"/>
      <c r="Z151" s="6"/>
      <c r="AA151" s="6"/>
      <c r="AB151" s="6"/>
      <c r="AC151" s="6"/>
      <c r="AD151" s="6"/>
      <c r="AE151" s="116"/>
      <c r="AF151" s="6"/>
      <c r="AG151" s="6"/>
      <c r="AH151" s="6"/>
      <c r="AI151" s="6"/>
      <c r="AJ151" s="6"/>
      <c r="AK151" s="6"/>
      <c r="AL151" s="6"/>
      <c r="AM151" s="6"/>
      <c r="AN151" s="249" t="s">
        <v>99</v>
      </c>
      <c r="AO151" s="121">
        <v>980327.59661529167</v>
      </c>
      <c r="AP151" s="116"/>
      <c r="AQ151" s="6"/>
      <c r="AR151" s="6"/>
      <c r="AS151" s="6"/>
      <c r="AT151" s="229"/>
    </row>
    <row r="152" spans="1:48" ht="27.75" customHeight="1" x14ac:dyDescent="0.25">
      <c r="A152" s="6"/>
      <c r="B152" s="6"/>
      <c r="C152" s="117"/>
      <c r="D152" s="117"/>
      <c r="E152" s="117"/>
      <c r="F152" s="121"/>
      <c r="G152" s="117"/>
      <c r="H152" s="6"/>
      <c r="I152" s="117"/>
      <c r="J152" s="117"/>
      <c r="K152" s="117"/>
      <c r="L152" s="117"/>
      <c r="M152" s="117"/>
      <c r="N152" s="117"/>
      <c r="O152" s="117"/>
      <c r="P152" s="117"/>
      <c r="Q152" s="6"/>
      <c r="R152" s="117"/>
      <c r="S152" s="117"/>
      <c r="T152" s="117"/>
      <c r="U152" s="117"/>
      <c r="V152" s="6"/>
      <c r="W152" s="117"/>
      <c r="X152" s="117"/>
      <c r="Y152" s="117"/>
      <c r="Z152" s="117"/>
      <c r="AA152" s="117"/>
      <c r="AB152" s="117"/>
      <c r="AC152" s="117"/>
      <c r="AD152" s="117"/>
      <c r="AE152" s="117"/>
      <c r="AF152" s="117"/>
      <c r="AG152" s="117"/>
      <c r="AH152" s="117"/>
      <c r="AI152" s="117"/>
      <c r="AJ152" s="117"/>
      <c r="AK152" s="117"/>
      <c r="AL152" s="6"/>
      <c r="AM152" s="6"/>
      <c r="AN152" s="252" t="s">
        <v>100</v>
      </c>
      <c r="AO152" s="251">
        <f>AJ149</f>
        <v>113435.04038671497</v>
      </c>
      <c r="AP152" s="117"/>
      <c r="AQ152" s="117"/>
      <c r="AR152" s="117"/>
      <c r="AS152" s="117"/>
      <c r="AT152" s="117"/>
    </row>
    <row r="153" spans="1:48" ht="27.75" customHeight="1" x14ac:dyDescent="0.25">
      <c r="A153" s="6"/>
      <c r="B153" s="6"/>
      <c r="C153" s="6"/>
      <c r="D153" s="6"/>
      <c r="E153" s="6"/>
      <c r="F153" s="121"/>
      <c r="G153" s="6"/>
      <c r="H153" s="6"/>
      <c r="I153" s="6"/>
      <c r="J153" s="6"/>
      <c r="K153" s="6"/>
      <c r="L153" s="6"/>
      <c r="M153" s="6"/>
      <c r="N153" s="6"/>
      <c r="O153" s="6"/>
      <c r="P153" s="6"/>
      <c r="Q153" s="6"/>
      <c r="R153" s="6"/>
      <c r="S153" s="6"/>
      <c r="T153" s="6"/>
      <c r="U153" s="6"/>
      <c r="V153" s="6"/>
      <c r="W153" s="6"/>
      <c r="X153" s="6"/>
      <c r="Y153" s="6"/>
      <c r="Z153" s="6"/>
      <c r="AA153" s="6"/>
      <c r="AB153" s="229"/>
      <c r="AC153" s="229"/>
      <c r="AD153" s="6"/>
      <c r="AE153" s="6"/>
      <c r="AF153" s="6"/>
      <c r="AG153" s="6"/>
      <c r="AH153" s="6"/>
      <c r="AI153" s="6"/>
      <c r="AJ153" s="6"/>
      <c r="AK153" s="6"/>
      <c r="AL153" s="6"/>
      <c r="AM153" s="6"/>
      <c r="AN153" s="6"/>
      <c r="AO153" s="253">
        <f>AO150+AO151+AO152</f>
        <v>1350489.9988498767</v>
      </c>
      <c r="AP153" s="6"/>
      <c r="AQ153" s="6"/>
      <c r="AR153" s="6"/>
      <c r="AS153" s="6"/>
      <c r="AT153" s="6"/>
    </row>
    <row r="154" spans="1:48" x14ac:dyDescent="0.25">
      <c r="A154" s="6"/>
      <c r="B154" s="6"/>
      <c r="C154" s="6"/>
      <c r="D154" s="6"/>
      <c r="E154" s="6"/>
      <c r="F154" s="120">
        <f>+F9+F96+F135+F139+F141</f>
        <v>4724000.9788631741</v>
      </c>
      <c r="G154" s="6"/>
      <c r="H154" s="6"/>
      <c r="I154" s="6"/>
      <c r="J154" s="6"/>
      <c r="K154" s="6"/>
      <c r="L154" s="6"/>
      <c r="M154" s="6"/>
      <c r="N154" s="6"/>
      <c r="O154" s="120">
        <f>+O9+O96+O135+O139+O141+O143</f>
        <v>6108280.9540024865</v>
      </c>
      <c r="P154" s="6"/>
      <c r="Q154" s="6"/>
      <c r="R154" s="120">
        <f>+R9+R96+R135+R139+R141</f>
        <v>5920487.9642706737</v>
      </c>
      <c r="S154" s="120">
        <f>+S9+S96+S135+S139+S141</f>
        <v>5307396.3677556366</v>
      </c>
      <c r="T154" s="120">
        <f>+T9+T96+T135+T139+T141+T143</f>
        <v>4538820.2523890315</v>
      </c>
      <c r="U154" s="6"/>
      <c r="V154" s="230"/>
      <c r="W154" s="120">
        <f>+W9+W96+W135+W139+W141+W143</f>
        <v>5278945.7098706737</v>
      </c>
      <c r="X154" s="120">
        <f>+X9+X96+X135+X139+X141+X143</f>
        <v>5800325.7098706737</v>
      </c>
      <c r="Y154" s="120">
        <f>+Y9+Y96+Y135+Y139+Y141+Y143</f>
        <v>6305920.4821052635</v>
      </c>
      <c r="Z154" s="120">
        <f>+Z9+Z96+Z135+Z139+Z141+Z143</f>
        <v>5723434.79</v>
      </c>
      <c r="AA154" s="120"/>
      <c r="AB154" s="120"/>
      <c r="AC154" s="120"/>
      <c r="AD154" s="120"/>
      <c r="AE154" s="120"/>
      <c r="AF154" s="120"/>
      <c r="AG154" s="120"/>
      <c r="AH154" s="120"/>
      <c r="AI154" s="120"/>
      <c r="AJ154" s="120"/>
      <c r="AK154" s="120"/>
      <c r="AL154" s="120"/>
      <c r="AM154" s="120"/>
      <c r="AN154" s="120"/>
      <c r="AO154" s="120"/>
      <c r="AP154" s="120">
        <f>+AP9+AP96+AP135+AP139+AP141+AP143</f>
        <v>28043788.61297198</v>
      </c>
      <c r="AQ154" s="120">
        <f>+AQ9+AQ96+AQ135+AQ139+AQ141+AQ143</f>
        <v>27837678.685362644</v>
      </c>
      <c r="AR154" s="120">
        <f>+AR9+AR96+AR135+AR139+AR141+AR143+AR142</f>
        <v>26961666.057560369</v>
      </c>
      <c r="AS154" s="120"/>
      <c r="AT154" s="121"/>
    </row>
    <row r="155" spans="1:48" x14ac:dyDescent="0.25">
      <c r="A155" s="6"/>
      <c r="B155" s="6"/>
      <c r="C155" s="6"/>
      <c r="D155" s="6"/>
      <c r="E155" s="6"/>
      <c r="F155" s="121">
        <f>+F154*14.285%</f>
        <v>674823.53983060445</v>
      </c>
      <c r="G155" s="6"/>
      <c r="H155" s="6"/>
      <c r="I155" s="6"/>
      <c r="J155" s="6"/>
      <c r="K155" s="6"/>
      <c r="L155" s="6"/>
      <c r="M155" s="6"/>
      <c r="N155" s="6"/>
      <c r="O155" s="121">
        <f>+O154*14.285%</f>
        <v>872567.93427925522</v>
      </c>
      <c r="P155" s="6"/>
      <c r="Q155" s="6"/>
      <c r="R155" s="117"/>
      <c r="S155" s="117"/>
      <c r="T155" s="121">
        <f>+T154*14.285%</f>
        <v>648370.47305377317</v>
      </c>
      <c r="U155" s="6"/>
      <c r="V155" s="6"/>
      <c r="W155" s="117"/>
      <c r="X155" s="117"/>
      <c r="Y155" s="117"/>
      <c r="Z155" s="6"/>
      <c r="AA155" s="117"/>
      <c r="AB155" s="117"/>
      <c r="AC155" s="6"/>
      <c r="AD155" s="117"/>
      <c r="AE155" s="117"/>
      <c r="AF155" s="117"/>
      <c r="AG155" s="121"/>
      <c r="AH155" s="121"/>
      <c r="AI155" s="121"/>
      <c r="AJ155" s="6"/>
      <c r="AK155" s="117"/>
      <c r="AL155" s="6"/>
      <c r="AM155" s="6"/>
      <c r="AN155" s="121"/>
      <c r="AO155" s="6"/>
      <c r="AP155" s="6"/>
      <c r="AQ155" s="117"/>
      <c r="AR155" s="121">
        <f>+AR154*14.285%</f>
        <v>3851473.9963224991</v>
      </c>
      <c r="AS155" s="6"/>
      <c r="AT155" s="229"/>
    </row>
    <row r="156" spans="1:48" x14ac:dyDescent="0.25">
      <c r="A156" s="6"/>
      <c r="B156" s="6"/>
      <c r="C156" s="6"/>
      <c r="D156" s="6"/>
      <c r="E156" s="6"/>
      <c r="F156" s="121">
        <f>F140-F155</f>
        <v>-84323.414830604452</v>
      </c>
      <c r="G156" s="6"/>
      <c r="H156" s="6"/>
      <c r="I156" s="6"/>
      <c r="J156" s="6"/>
      <c r="K156" s="6"/>
      <c r="L156" s="6"/>
      <c r="M156" s="117"/>
      <c r="N156" s="6"/>
      <c r="O156" s="121">
        <f>O140-O155</f>
        <v>63499.830388017814</v>
      </c>
      <c r="P156" s="6"/>
      <c r="Q156" s="123"/>
      <c r="R156" s="123"/>
      <c r="S156" s="123"/>
      <c r="T156" s="121">
        <f>T140-T155</f>
        <v>0</v>
      </c>
      <c r="U156" s="6"/>
      <c r="V156" s="123"/>
      <c r="W156" s="123"/>
      <c r="X156" s="123"/>
      <c r="Y156" s="123"/>
      <c r="Z156" s="231"/>
      <c r="AA156" s="123"/>
      <c r="AB156" s="123"/>
      <c r="AC156" s="231"/>
      <c r="AD156" s="123"/>
      <c r="AE156" s="123"/>
      <c r="AF156" s="123"/>
      <c r="AG156" s="121"/>
      <c r="AH156" s="121"/>
      <c r="AI156" s="121"/>
      <c r="AJ156" s="231"/>
      <c r="AK156" s="123"/>
      <c r="AL156" s="6"/>
      <c r="AM156" s="6"/>
      <c r="AN156" s="121"/>
      <c r="AO156" s="231"/>
      <c r="AP156" s="232"/>
      <c r="AQ156" s="233"/>
      <c r="AR156" s="121">
        <f>AR140-AR155</f>
        <v>0</v>
      </c>
      <c r="AS156" s="231"/>
      <c r="AT156" s="232"/>
    </row>
    <row r="157" spans="1:48" ht="18.75" thickBot="1" x14ac:dyDescent="0.3">
      <c r="A157" s="6"/>
      <c r="B157" s="6"/>
      <c r="C157" s="6"/>
      <c r="D157" s="6"/>
      <c r="E157" s="6"/>
      <c r="F157" s="121"/>
      <c r="G157" s="6"/>
      <c r="H157" s="6"/>
      <c r="I157" s="6"/>
      <c r="J157" s="6"/>
      <c r="K157" s="6"/>
      <c r="L157" s="6"/>
      <c r="M157" s="6"/>
      <c r="N157" s="6"/>
      <c r="O157" s="6"/>
      <c r="P157" s="6"/>
      <c r="Q157" s="6"/>
      <c r="R157" s="6"/>
      <c r="S157" s="6"/>
      <c r="T157" s="124"/>
      <c r="U157" s="6"/>
      <c r="V157" s="6"/>
      <c r="W157" s="6"/>
      <c r="X157" s="6"/>
      <c r="Y157" s="6"/>
      <c r="Z157" s="124"/>
      <c r="AA157" s="6"/>
      <c r="AB157" s="6"/>
      <c r="AC157" s="124"/>
      <c r="AD157" s="6"/>
      <c r="AE157" s="6"/>
      <c r="AF157" s="6"/>
      <c r="AG157" s="6"/>
      <c r="AH157" s="6"/>
      <c r="AI157" s="6"/>
      <c r="AJ157" s="124"/>
      <c r="AK157" s="6"/>
      <c r="AL157" s="6"/>
      <c r="AM157" s="6"/>
      <c r="AN157" s="6"/>
      <c r="AO157" s="124"/>
      <c r="AP157" s="6"/>
      <c r="AQ157" s="6"/>
      <c r="AR157" s="6"/>
      <c r="AS157" s="124"/>
      <c r="AT157" s="6"/>
    </row>
    <row r="158" spans="1:48" x14ac:dyDescent="0.25">
      <c r="A158" s="6"/>
      <c r="B158" s="6"/>
      <c r="C158" s="6"/>
      <c r="D158" s="6"/>
      <c r="E158" s="6"/>
      <c r="F158" s="121"/>
      <c r="G158" s="6"/>
      <c r="H158" s="6"/>
      <c r="I158" s="6"/>
      <c r="J158" s="6"/>
      <c r="K158" s="6"/>
      <c r="L158" s="6"/>
      <c r="M158" s="6"/>
      <c r="N158" s="6"/>
      <c r="O158" s="234">
        <v>980327.59661529167</v>
      </c>
      <c r="P158" s="6"/>
      <c r="Q158" s="6"/>
      <c r="R158" s="6"/>
      <c r="S158" s="235"/>
      <c r="T158" s="6"/>
      <c r="U158" s="6"/>
      <c r="W158" s="236"/>
      <c r="X158" s="6"/>
      <c r="Y158" s="6"/>
      <c r="Z158" s="6"/>
      <c r="AA158" s="6"/>
      <c r="AB158" s="6"/>
      <c r="AC158" s="6"/>
      <c r="AD158" s="6"/>
      <c r="AE158" s="6"/>
      <c r="AF158" s="6"/>
      <c r="AG158" s="46"/>
      <c r="AH158" s="46"/>
      <c r="AI158" s="6"/>
      <c r="AJ158" s="6"/>
      <c r="AK158" s="6"/>
      <c r="AL158" s="6"/>
      <c r="AM158" s="6"/>
      <c r="AN158" s="6"/>
      <c r="AO158" s="6"/>
      <c r="AP158" s="237">
        <f>AP147-AQ158</f>
        <v>1237054.9584631622</v>
      </c>
      <c r="AQ158" s="117">
        <v>30813139.904508818</v>
      </c>
      <c r="AR158" s="117">
        <f>-AR149</f>
        <v>-0.14937404915690422</v>
      </c>
      <c r="AS158" s="6"/>
      <c r="AT158" s="6"/>
    </row>
    <row r="159" spans="1:48" x14ac:dyDescent="0.25">
      <c r="A159" s="6"/>
      <c r="B159" s="6"/>
      <c r="C159" s="6"/>
      <c r="D159" s="6"/>
      <c r="E159" s="6"/>
      <c r="F159" s="121"/>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238">
        <f>AQ143</f>
        <v>980327.59661529167</v>
      </c>
      <c r="AQ159" s="117">
        <f>AQ158-AS147</f>
        <v>356000.06101266667</v>
      </c>
      <c r="AR159" s="117">
        <f>AR142+AR158</f>
        <v>107677.29492845386</v>
      </c>
      <c r="AS159" s="6"/>
      <c r="AT159" s="6"/>
    </row>
    <row r="160" spans="1:48" x14ac:dyDescent="0.25">
      <c r="A160" s="6"/>
      <c r="B160" s="6"/>
      <c r="C160" s="123"/>
      <c r="D160" s="6"/>
      <c r="E160" s="6"/>
      <c r="F160" s="121"/>
      <c r="G160" s="6"/>
      <c r="H160" s="6"/>
      <c r="I160" s="6"/>
      <c r="J160" s="6"/>
      <c r="K160" s="6"/>
      <c r="L160" s="6"/>
      <c r="M160" s="6"/>
      <c r="N160" s="6"/>
      <c r="O160" s="6"/>
      <c r="P160" s="6"/>
      <c r="Q160" s="6"/>
      <c r="R160" s="123"/>
      <c r="S160" s="6"/>
      <c r="T160" s="6"/>
      <c r="U160" s="6"/>
      <c r="V160" s="6"/>
      <c r="W160" s="6"/>
      <c r="X160" s="6"/>
      <c r="Y160" s="6"/>
      <c r="Z160" s="6"/>
      <c r="AA160" s="6"/>
      <c r="AB160" s="6"/>
      <c r="AC160" s="6"/>
      <c r="AD160" s="6"/>
      <c r="AE160" s="6"/>
      <c r="AF160" s="6"/>
      <c r="AG160" s="6"/>
      <c r="AH160" s="6"/>
      <c r="AI160" s="6"/>
      <c r="AJ160" s="6"/>
      <c r="AK160" s="6"/>
      <c r="AL160" s="6"/>
      <c r="AM160" s="6"/>
      <c r="AN160" s="6"/>
      <c r="AO160" s="6"/>
      <c r="AP160" s="238">
        <f>AQ149</f>
        <v>1099210.189153146</v>
      </c>
      <c r="AQ160" s="6"/>
      <c r="AR160" s="6"/>
      <c r="AS160" s="6"/>
      <c r="AT160" s="6"/>
    </row>
    <row r="161" spans="1:46" ht="18.75" thickBot="1" x14ac:dyDescent="0.3">
      <c r="A161" s="6"/>
      <c r="B161" s="6"/>
      <c r="C161" s="6"/>
      <c r="D161" s="6"/>
      <c r="E161" s="6"/>
      <c r="F161" s="121"/>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239">
        <f>AP158-AP159-AP160</f>
        <v>-842482.82730527548</v>
      </c>
      <c r="AQ161" s="6"/>
      <c r="AS161" s="6"/>
      <c r="AT161" s="6"/>
    </row>
    <row r="162" spans="1:46" x14ac:dyDescent="0.25">
      <c r="A162" s="6"/>
      <c r="B162" s="6"/>
      <c r="C162" s="240"/>
      <c r="D162" s="6"/>
      <c r="E162" s="241"/>
      <c r="F162" s="121"/>
      <c r="G162" s="241"/>
      <c r="H162" s="241"/>
      <c r="I162" s="6"/>
      <c r="J162" s="6"/>
      <c r="K162" s="6"/>
      <c r="L162" s="6"/>
      <c r="M162" s="6"/>
      <c r="N162" s="6"/>
      <c r="O162" s="6"/>
      <c r="P162" s="6"/>
      <c r="Q162" s="241"/>
      <c r="R162" s="240"/>
      <c r="S162" s="6"/>
      <c r="T162" s="6"/>
      <c r="U162" s="6"/>
      <c r="V162" s="241"/>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row>
    <row r="163" spans="1:46" x14ac:dyDescent="0.25">
      <c r="A163" s="6"/>
      <c r="B163" s="6"/>
      <c r="C163" s="6"/>
      <c r="D163" s="6"/>
      <c r="E163" s="6"/>
      <c r="F163" s="121"/>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row>
    <row r="164" spans="1:46" x14ac:dyDescent="0.25">
      <c r="A164" s="6"/>
      <c r="B164" s="6"/>
      <c r="C164" s="6"/>
      <c r="D164" s="6"/>
      <c r="E164" s="6"/>
      <c r="F164" s="121"/>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row>
    <row r="165" spans="1:46" x14ac:dyDescent="0.25">
      <c r="A165" s="6"/>
      <c r="B165" s="6"/>
      <c r="C165" s="6"/>
      <c r="D165" s="6"/>
      <c r="E165" s="6"/>
      <c r="F165" s="121"/>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row>
    <row r="166" spans="1:46" x14ac:dyDescent="0.25">
      <c r="A166" s="6"/>
      <c r="B166" s="6"/>
      <c r="C166" s="6"/>
      <c r="D166" s="6"/>
      <c r="E166" s="6"/>
      <c r="F166" s="121"/>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row>
  </sheetData>
  <mergeCells count="24">
    <mergeCell ref="C12:E12"/>
    <mergeCell ref="I12:K12"/>
    <mergeCell ref="L12:N12"/>
    <mergeCell ref="AM4:AR4"/>
    <mergeCell ref="C4:G4"/>
    <mergeCell ref="I4:P4"/>
    <mergeCell ref="R4:T4"/>
    <mergeCell ref="W4:Z4"/>
    <mergeCell ref="AB4:AC4"/>
    <mergeCell ref="AE4:AJ4"/>
    <mergeCell ref="L126:N126"/>
    <mergeCell ref="L67:N67"/>
    <mergeCell ref="C21:E21"/>
    <mergeCell ref="I21:K21"/>
    <mergeCell ref="L21:N21"/>
    <mergeCell ref="L31:N31"/>
    <mergeCell ref="L40:N40"/>
    <mergeCell ref="L49:N49"/>
    <mergeCell ref="L58:N58"/>
    <mergeCell ref="L76:N76"/>
    <mergeCell ref="L85:N85"/>
    <mergeCell ref="L99:N99"/>
    <mergeCell ref="L108:N108"/>
    <mergeCell ref="L117:N117"/>
  </mergeCells>
  <pageMargins left="0.70866141732283472" right="0.70866141732283472" top="0.74803149606299213" bottom="0.74803149606299213" header="0.31496062992125984" footer="0.31496062992125984"/>
  <pageSetup paperSize="8" scale="78" fitToHeight="0" orientation="landscape" r:id="rId1"/>
  <rowBreaks count="2" manualBreakCount="2">
    <brk id="66" max="16383" man="1"/>
    <brk id="1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SP Reporting NIMD 2020</vt:lpstr>
      <vt:lpstr>Cumulative NIMD 2016-2020</vt:lpstr>
      <vt:lpstr>'Cumulative NIMD 2016-2020'!Print_Area</vt:lpstr>
      <vt:lpstr>'SP Reporting NIMD 2020'!Print_Area</vt:lpstr>
      <vt:lpstr>'Cumulative NIMD 2016-2020'!Print_Titles</vt:lpstr>
      <vt:lpstr>'SP Reporting NIMD 2020'!Print_Titles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 Dijkstra</dc:creator>
  <cp:lastModifiedBy>Antoine Brasset</cp:lastModifiedBy>
  <dcterms:created xsi:type="dcterms:W3CDTF">2021-06-28T10:16:19Z</dcterms:created>
  <dcterms:modified xsi:type="dcterms:W3CDTF">2021-06-29T16:13:28Z</dcterms:modified>
</cp:coreProperties>
</file>