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726"/>
  <workbookPr codeName="ThisWorkbook"/>
  <mc:AlternateContent xmlns:mc="http://schemas.openxmlformats.org/markup-compatibility/2006">
    <mc:Choice Requires="x15">
      <x15ac:absPath xmlns:x15ac="http://schemas.microsoft.com/office/spreadsheetml/2010/11/ac" url="F:\Grants Management\Power of Dialogue\8. Finance\2023 Planning\Budget 2023 FINAL\Submission to MFA &amp; correspondance\"/>
    </mc:Choice>
  </mc:AlternateContent>
  <xr:revisionPtr revIDLastSave="0" documentId="13_ncr:1_{E86E796C-C18E-428E-BF5A-FED83CFA0473}" xr6:coauthVersionLast="47" xr6:coauthVersionMax="47" xr10:uidLastSave="{00000000-0000-0000-0000-000000000000}"/>
  <bookViews>
    <workbookView xWindow="-110" yWindow="-110" windowWidth="19420" windowHeight="10420" xr2:uid="{00000000-000D-0000-FFFF-FFFF00000000}"/>
  </bookViews>
  <sheets>
    <sheet name="PoD Total Budget 2023" sheetId="46" r:id="rId1"/>
    <sheet name="Charts" sheetId="47" state="hidden" r:id="rId2"/>
  </sheets>
  <externalReferences>
    <externalReference r:id="rId3"/>
    <externalReference r:id="rId4"/>
  </externalReferences>
  <definedNames>
    <definedName name="page3" localSheetId="0">'PoD Total Budget 2023'!#REF!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A55" i="46" l="1"/>
  <c r="AA56" i="46" s="1"/>
  <c r="AA58" i="46" s="1"/>
  <c r="Z55" i="46"/>
  <c r="Y55" i="46"/>
  <c r="X55" i="46"/>
  <c r="W55" i="46"/>
  <c r="V55" i="46"/>
  <c r="U55" i="46"/>
  <c r="T55" i="46"/>
  <c r="S55" i="46"/>
  <c r="R55" i="46"/>
  <c r="Q55" i="46"/>
  <c r="P55" i="46"/>
  <c r="O55" i="46"/>
  <c r="N55" i="46"/>
  <c r="M55" i="46"/>
  <c r="L55" i="46"/>
  <c r="AA47" i="46"/>
  <c r="AA48" i="46" s="1"/>
  <c r="AA49" i="46" s="1"/>
  <c r="Z47" i="46"/>
  <c r="Y47" i="46"/>
  <c r="X47" i="46"/>
  <c r="W47" i="46"/>
  <c r="V47" i="46"/>
  <c r="U47" i="46"/>
  <c r="T47" i="46"/>
  <c r="S47" i="46"/>
  <c r="R47" i="46"/>
  <c r="Q47" i="46"/>
  <c r="P47" i="46"/>
  <c r="O47" i="46"/>
  <c r="N47" i="46"/>
  <c r="M47" i="46"/>
  <c r="L47" i="46"/>
  <c r="AA41" i="46"/>
  <c r="Z41" i="46"/>
  <c r="Y41" i="46"/>
  <c r="X41" i="46"/>
  <c r="W41" i="46"/>
  <c r="V41" i="46"/>
  <c r="U41" i="46"/>
  <c r="T41" i="46"/>
  <c r="S41" i="46"/>
  <c r="R41" i="46"/>
  <c r="Q41" i="46"/>
  <c r="P41" i="46"/>
  <c r="O41" i="46"/>
  <c r="N41" i="46"/>
  <c r="M41" i="46"/>
  <c r="L41" i="46"/>
  <c r="AA38" i="46"/>
  <c r="Z38" i="46"/>
  <c r="Y38" i="46"/>
  <c r="X38" i="46"/>
  <c r="W38" i="46"/>
  <c r="V38" i="46"/>
  <c r="V48" i="46" s="1"/>
  <c r="U38" i="46"/>
  <c r="T38" i="46"/>
  <c r="S38" i="46"/>
  <c r="R38" i="46"/>
  <c r="Q38" i="46"/>
  <c r="P38" i="46"/>
  <c r="O38" i="46"/>
  <c r="N38" i="46"/>
  <c r="M38" i="46"/>
  <c r="L38" i="46"/>
  <c r="AA31" i="46"/>
  <c r="Z31" i="46"/>
  <c r="Y31" i="46"/>
  <c r="X31" i="46"/>
  <c r="W31" i="46"/>
  <c r="V31" i="46"/>
  <c r="U31" i="46"/>
  <c r="T31" i="46"/>
  <c r="S31" i="46"/>
  <c r="R31" i="46"/>
  <c r="Q31" i="46"/>
  <c r="P31" i="46"/>
  <c r="O31" i="46"/>
  <c r="N31" i="46"/>
  <c r="M31" i="46"/>
  <c r="L31" i="46"/>
  <c r="J31" i="46"/>
  <c r="K54" i="46"/>
  <c r="K53" i="46"/>
  <c r="K52" i="46"/>
  <c r="K46" i="46"/>
  <c r="K45" i="46"/>
  <c r="K44" i="46"/>
  <c r="K43" i="46"/>
  <c r="J41" i="46"/>
  <c r="I41" i="46"/>
  <c r="K37" i="46"/>
  <c r="K36" i="46"/>
  <c r="J38" i="46"/>
  <c r="I38" i="46"/>
  <c r="I31" i="46"/>
  <c r="C54" i="46"/>
  <c r="C53" i="46"/>
  <c r="E52" i="46"/>
  <c r="D55" i="46"/>
  <c r="C52" i="46"/>
  <c r="C46" i="46"/>
  <c r="E46" i="46" s="1"/>
  <c r="D47" i="46"/>
  <c r="C45" i="46"/>
  <c r="C47" i="46" s="1"/>
  <c r="C44" i="46"/>
  <c r="C43" i="46"/>
  <c r="E42" i="46"/>
  <c r="C42" i="46"/>
  <c r="C40" i="46"/>
  <c r="E39" i="46"/>
  <c r="C39" i="46"/>
  <c r="E37" i="46"/>
  <c r="C37" i="46"/>
  <c r="C36" i="46"/>
  <c r="C35" i="46"/>
  <c r="C38" i="46" s="1"/>
  <c r="E34" i="46"/>
  <c r="C34" i="46"/>
  <c r="C30" i="46"/>
  <c r="E29" i="46"/>
  <c r="C29" i="46"/>
  <c r="C28" i="46"/>
  <c r="E28" i="46" s="1"/>
  <c r="W48" i="46" l="1"/>
  <c r="W49" i="46" s="1"/>
  <c r="W56" i="46" s="1"/>
  <c r="W58" i="46" s="1"/>
  <c r="X48" i="46"/>
  <c r="X49" i="46" s="1"/>
  <c r="X56" i="46" s="1"/>
  <c r="X58" i="46" s="1"/>
  <c r="Y48" i="46"/>
  <c r="Z48" i="46"/>
  <c r="Z49" i="46" s="1"/>
  <c r="Z56" i="46" s="1"/>
  <c r="Z58" i="46" s="1"/>
  <c r="Y49" i="46"/>
  <c r="Y56" i="46"/>
  <c r="Y58" i="46" s="1"/>
  <c r="V49" i="46"/>
  <c r="V56" i="46" s="1"/>
  <c r="V58" i="46" s="1"/>
  <c r="R48" i="46"/>
  <c r="R49" i="46" s="1"/>
  <c r="R56" i="46" s="1"/>
  <c r="R58" i="46" s="1"/>
  <c r="S48" i="46"/>
  <c r="S49" i="46" s="1"/>
  <c r="S56" i="46" s="1"/>
  <c r="S58" i="46" s="1"/>
  <c r="P48" i="46"/>
  <c r="T48" i="46"/>
  <c r="T49" i="46" s="1"/>
  <c r="T56" i="46" s="1"/>
  <c r="T58" i="46" s="1"/>
  <c r="Q48" i="46"/>
  <c r="U48" i="46"/>
  <c r="U49" i="46" s="1"/>
  <c r="U56" i="46" s="1"/>
  <c r="U58" i="46" s="1"/>
  <c r="Q49" i="46"/>
  <c r="Q56" i="46" s="1"/>
  <c r="Q58" i="46" s="1"/>
  <c r="P49" i="46"/>
  <c r="P56" i="46" s="1"/>
  <c r="P58" i="46" s="1"/>
  <c r="O48" i="46"/>
  <c r="O49" i="46" s="1"/>
  <c r="O56" i="46" s="1"/>
  <c r="O58" i="46" s="1"/>
  <c r="L48" i="46"/>
  <c r="L49" i="46" s="1"/>
  <c r="L56" i="46" s="1"/>
  <c r="L58" i="46" s="1"/>
  <c r="M48" i="46"/>
  <c r="M49" i="46" s="1"/>
  <c r="M56" i="46" s="1"/>
  <c r="M58" i="46" s="1"/>
  <c r="N48" i="46"/>
  <c r="N49" i="46" s="1"/>
  <c r="N56" i="46" s="1"/>
  <c r="N58" i="46" s="1"/>
  <c r="G55" i="46"/>
  <c r="E35" i="46"/>
  <c r="E40" i="46"/>
  <c r="E53" i="46"/>
  <c r="K29" i="46"/>
  <c r="K40" i="46"/>
  <c r="E36" i="46"/>
  <c r="E54" i="46"/>
  <c r="H38" i="46"/>
  <c r="K47" i="46"/>
  <c r="K55" i="46"/>
  <c r="G38" i="46"/>
  <c r="E30" i="46"/>
  <c r="H47" i="46"/>
  <c r="H55" i="46"/>
  <c r="C55" i="46"/>
  <c r="G31" i="46"/>
  <c r="K30" i="46"/>
  <c r="K39" i="46"/>
  <c r="I47" i="46"/>
  <c r="I48" i="46" s="1"/>
  <c r="I49" i="46" s="1"/>
  <c r="I55" i="46"/>
  <c r="E44" i="46"/>
  <c r="D38" i="46"/>
  <c r="C41" i="46"/>
  <c r="E43" i="46"/>
  <c r="H31" i="46"/>
  <c r="K35" i="46"/>
  <c r="H41" i="46"/>
  <c r="K42" i="46"/>
  <c r="J47" i="46"/>
  <c r="J48" i="46" s="1"/>
  <c r="J49" i="46" s="1"/>
  <c r="J55" i="46"/>
  <c r="K28" i="46"/>
  <c r="G47" i="46"/>
  <c r="G41" i="46"/>
  <c r="K34" i="46"/>
  <c r="K38" i="46" s="1"/>
  <c r="E47" i="46"/>
  <c r="C48" i="46"/>
  <c r="E55" i="46"/>
  <c r="C31" i="46"/>
  <c r="C49" i="46" s="1"/>
  <c r="C56" i="46" s="1"/>
  <c r="C58" i="46" s="1"/>
  <c r="D31" i="46"/>
  <c r="D41" i="46"/>
  <c r="E41" i="46" s="1"/>
  <c r="E45" i="46"/>
  <c r="K41" i="46" l="1"/>
  <c r="K48" i="46" s="1"/>
  <c r="D48" i="46"/>
  <c r="E48" i="46" s="1"/>
  <c r="J56" i="46"/>
  <c r="J58" i="46" s="1"/>
  <c r="I56" i="46"/>
  <c r="I58" i="46" s="1"/>
  <c r="G48" i="46"/>
  <c r="G49" i="46" s="1"/>
  <c r="G56" i="46" s="1"/>
  <c r="G58" i="46" s="1"/>
  <c r="K31" i="46"/>
  <c r="H48" i="46"/>
  <c r="H49" i="46" s="1"/>
  <c r="H56" i="46" s="1"/>
  <c r="H58" i="46" s="1"/>
  <c r="E38" i="46"/>
  <c r="E31" i="46"/>
  <c r="D49" i="46" l="1"/>
  <c r="E49" i="46" s="1"/>
  <c r="K49" i="46"/>
  <c r="K56" i="46" s="1"/>
  <c r="K58" i="46" s="1"/>
  <c r="D56" i="46" l="1"/>
  <c r="E56" i="46" s="1"/>
  <c r="D58" i="46" l="1"/>
  <c r="E58" i="46" s="1"/>
  <c r="E53" i="47"/>
  <c r="E49" i="47"/>
  <c r="E48" i="47"/>
  <c r="E47" i="47"/>
  <c r="E44" i="47"/>
  <c r="E43" i="47"/>
  <c r="E42" i="47"/>
  <c r="D53" i="47"/>
  <c r="D49" i="47"/>
  <c r="D48" i="47"/>
  <c r="D47" i="47"/>
  <c r="D43" i="47"/>
  <c r="D42" i="47"/>
  <c r="E51" i="47" l="1"/>
  <c r="D50" i="47"/>
  <c r="D46" i="47"/>
  <c r="D44" i="47"/>
  <c r="D51" i="47"/>
  <c r="E46" i="47"/>
  <c r="E50" i="47" l="1"/>
  <c r="D45" i="47"/>
  <c r="D54" i="47" s="1"/>
  <c r="E45" i="47" l="1"/>
  <c r="D3" i="47" l="1"/>
  <c r="C66" i="47"/>
  <c r="E54" i="47"/>
  <c r="B3" i="47" l="1"/>
  <c r="C3" i="47"/>
  <c r="F45" i="47"/>
  <c r="E58" i="47"/>
  <c r="E56" i="47" a="1"/>
  <c r="E56" i="47" s="1"/>
  <c r="F54" i="47"/>
  <c r="E57" i="47"/>
  <c r="F42" i="47"/>
  <c r="F53" i="47"/>
  <c r="F51" i="47"/>
  <c r="F43" i="47"/>
  <c r="F44" i="47"/>
  <c r="F52" i="47"/>
  <c r="F47" i="47"/>
  <c r="F48" i="47"/>
  <c r="F49" i="47"/>
  <c r="F46" i="47"/>
  <c r="F50" i="47"/>
  <c r="A3" i="47" l="1"/>
  <c r="E3" i="4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<sst xmlns="http://schemas.openxmlformats.org/spreadsheetml/2006/main" count="191" uniqueCount="107">
  <si>
    <t>A. Staff costs</t>
  </si>
  <si>
    <t>NIMD NL staff</t>
  </si>
  <si>
    <t>B. Local staff costs</t>
  </si>
  <si>
    <t>NIMD Interventions</t>
  </si>
  <si>
    <t>C. Consultants and advisers</t>
  </si>
  <si>
    <t>Staff</t>
  </si>
  <si>
    <t>Country specific interventions</t>
  </si>
  <si>
    <t>Country specific interventions focus</t>
  </si>
  <si>
    <t>Consortium interventions</t>
  </si>
  <si>
    <t>Interventions</t>
  </si>
  <si>
    <t>C. Activity-related travel costs</t>
  </si>
  <si>
    <t>D. Project office costs (if applicable)</t>
  </si>
  <si>
    <t>E. Equipment and investments</t>
  </si>
  <si>
    <t>A.  Costs of support staff</t>
  </si>
  <si>
    <t>B.  Not directly allocable administrative costs</t>
  </si>
  <si>
    <t>C.  Other non-allocable costs</t>
  </si>
  <si>
    <t>Total</t>
  </si>
  <si>
    <t>LTO 1</t>
  </si>
  <si>
    <t>LTO2</t>
  </si>
  <si>
    <t>LTO3</t>
  </si>
  <si>
    <t>LTO4</t>
  </si>
  <si>
    <t>Mali</t>
  </si>
  <si>
    <t>Burkina Faso</t>
  </si>
  <si>
    <t>Niger</t>
  </si>
  <si>
    <t>Senegal</t>
  </si>
  <si>
    <t>Mozambique</t>
  </si>
  <si>
    <t>Ethiopia</t>
  </si>
  <si>
    <t>Kenya</t>
  </si>
  <si>
    <t>Uganda</t>
  </si>
  <si>
    <t>Sudan</t>
  </si>
  <si>
    <t>Tunisia</t>
  </si>
  <si>
    <t>Jordan</t>
  </si>
  <si>
    <t>Iraq</t>
  </si>
  <si>
    <t>Colombia</t>
  </si>
  <si>
    <t>Guatemala</t>
  </si>
  <si>
    <t>Myanmar</t>
  </si>
  <si>
    <t>I. Direct staff costs</t>
  </si>
  <si>
    <t>IA</t>
  </si>
  <si>
    <t>IB</t>
  </si>
  <si>
    <t>IC</t>
  </si>
  <si>
    <t>I</t>
  </si>
  <si>
    <t>Subtotal I</t>
  </si>
  <si>
    <t>II. Other direct programme costs</t>
  </si>
  <si>
    <t>IIA1</t>
  </si>
  <si>
    <t>IIA2</t>
  </si>
  <si>
    <t>IIA3</t>
  </si>
  <si>
    <t>IIA4</t>
  </si>
  <si>
    <t>IIA</t>
  </si>
  <si>
    <t>A. Activity costs</t>
  </si>
  <si>
    <t>IIB1</t>
  </si>
  <si>
    <t>IIB2</t>
  </si>
  <si>
    <t>IIB</t>
  </si>
  <si>
    <t>B. Costs of consortium partners and local NGOs</t>
  </si>
  <si>
    <t>IIC</t>
  </si>
  <si>
    <t>IID</t>
  </si>
  <si>
    <t>IIE</t>
  </si>
  <si>
    <t>IIF1</t>
  </si>
  <si>
    <t>IIF2</t>
  </si>
  <si>
    <t>IIF</t>
  </si>
  <si>
    <t>F. Monitoring, evaluation and auditing</t>
  </si>
  <si>
    <t>II</t>
  </si>
  <si>
    <t>Subtotal II</t>
  </si>
  <si>
    <t>Total of I and II</t>
  </si>
  <si>
    <t>III. Overheads / indirect costs</t>
  </si>
  <si>
    <t>IIIA</t>
  </si>
  <si>
    <t>IIIB</t>
  </si>
  <si>
    <t>IIIC</t>
  </si>
  <si>
    <t>III</t>
  </si>
  <si>
    <t>Total of III</t>
  </si>
  <si>
    <t>Total of I, II and III</t>
  </si>
  <si>
    <t>Contingencies (max. 5 %)</t>
  </si>
  <si>
    <t>TOTAL</t>
  </si>
  <si>
    <t>Basic Sheet Consortia PoD</t>
  </si>
  <si>
    <t>%</t>
  </si>
  <si>
    <t>Notes</t>
  </si>
  <si>
    <t>BF</t>
  </si>
  <si>
    <t>CEMI</t>
  </si>
  <si>
    <t>GORIN</t>
  </si>
  <si>
    <t>AMwA</t>
  </si>
  <si>
    <t>Ethiopie</t>
  </si>
  <si>
    <t>Direct staff costs</t>
  </si>
  <si>
    <t>Overheads / indirect costs</t>
  </si>
  <si>
    <t>Original Budget</t>
  </si>
  <si>
    <t>Updated Budget</t>
  </si>
  <si>
    <t>Other direct programme costs</t>
  </si>
  <si>
    <t>Original Budget 2023</t>
  </si>
  <si>
    <t>Updated Budget 2023</t>
  </si>
  <si>
    <t>NIMD GO</t>
  </si>
  <si>
    <t xml:space="preserve">Country </t>
  </si>
  <si>
    <t>Mainly due to inflated institutional audit costs, which have significantly increased for all countries, compared to when this line was orignally budgeted</t>
  </si>
  <si>
    <t>Less costs are allocated to the PoD Programme, in line with budgeted amount</t>
  </si>
  <si>
    <t>Budget heading III stays on the same level as originally included in the 2023 budget</t>
  </si>
  <si>
    <t xml:space="preserve">The over-budgeting of approximately EUR 219k is due to the fact that we're taking into account the overall underspending from 2021 into our 2023 plans.  </t>
  </si>
  <si>
    <t>Small increase in the activity costs realised from underspending on other lines &amp; 2021 budget</t>
  </si>
  <si>
    <t>PoD Budget 2023 per LTO</t>
  </si>
  <si>
    <t>PoD Updated Budget 2023 per Country</t>
  </si>
  <si>
    <t>SAHEL</t>
  </si>
  <si>
    <t>SOUTHERN AFRICA, HORN OF AFRICA &amp; NORTH AFRICA</t>
  </si>
  <si>
    <t>MIDDLE EAST, LATIN AMERICA, ASIA &amp; TOTAL</t>
  </si>
  <si>
    <t>PoD Updated Budget 2023 per Year</t>
  </si>
  <si>
    <t>Overall there has been a saving of 2% on Direct Staff costs, mainly due to savings in the Sahel, Ethiopia and Colombia. These savings were partly used in expected over budgeting in some countries (namely Uganda, Jordan, Iraq, Guatemala and Myanmar), but were also used to finance additional spending on activities</t>
  </si>
  <si>
    <t xml:space="preserve">Increased by 50% due to planned PoD partner event to take place in The Hague in 2023 </t>
  </si>
  <si>
    <t>PoD Updated Budget 2023 per Main Cost Category</t>
  </si>
  <si>
    <t>Ratio to Total Updated Budget</t>
  </si>
  <si>
    <t>More investments are foreseen within the Sahel region, CEMI, Kenya and Myanmar. Regarding the Sahel Countries (more specifically GORIN and Mali, significant investment in video conference materials is required to match the increasing numbers of online meetings, combined with investment in internet/mobile phone credit to support this. Morever, internet and airtime costs have gone up due to the current inflation rates). For Kenya, more equipment  is needed to accommodate for the expansion of the Mzalendo office. On a more general level, the yearly fee related to the renewal ofthe  bookkeeping software licenses  also contributes to the overspending on this line</t>
  </si>
  <si>
    <t>Financial Planning 2023 Power of Dialogue</t>
  </si>
  <si>
    <t>Financial Planning 2023 per Country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</si>
</sst>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1" formatCode="_-* #,##0_-;\-* #,##0_-;_-* &quot;-&quot;_-;_-@_-"/>
    <numFmt numFmtId="44" formatCode="_-&quot;£&quot;* #,##0.00_-;\-&quot;£&quot;* #,##0.00_-;_-&quot;£&quot;* &quot;-&quot;??_-;_-@_-"/>
    <numFmt numFmtId="43" formatCode="_-* #,##0.00_-;\-* #,##0.00_-;_-* &quot;-&quot;??_-;_-@_-"/>
    <numFmt numFmtId="164" formatCode="_ * #,##0_ ;_ * \-#,##0_ ;_ * &quot;-&quot;_ ;_ @_ "/>
    <numFmt numFmtId="165" formatCode="_ &quot;€&quot;\ * #,##0.00_ ;_ &quot;€&quot;\ * \-#,##0.00_ ;_ &quot;€&quot;\ * &quot;-&quot;??_ ;_ @_ "/>
    <numFmt numFmtId="166" formatCode="_ * #,##0.00_ ;_ * \-#,##0.00_ ;_ * &quot;-&quot;??_ ;_ @_ "/>
    <numFmt numFmtId="167" formatCode="_ &quot;€&quot;\ * #,##0_ ;_ &quot;€&quot;\ * \-#,##0_ ;_ &quot;€&quot;\ * &quot;-&quot;??_ ;_ @_ "/>
    <numFmt numFmtId="168" formatCode="_-&quot;$&quot;* #,##0.00_-;\-&quot;$&quot;* #,##0.00_-;_-&quot;$&quot;* &quot;-&quot;??_-;_-@_-"/>
    <numFmt numFmtId="169" formatCode="_-[$€-413]\ * #,##0_-;_-[$€-413]\ * #,##0\-;_-[$€-413]\ * &quot;-&quot;??_-;_-@_-"/>
    <numFmt numFmtId="170" formatCode="_-* #,##0_-;\-* #,##0_-;_-* &quot;-&quot;??_-;_-@_-"/>
  </numFmts>
  <fonts count="16" x14ac:knownFonts="1">
    <font>
      <sz val="11"/>
      <color theme="1"/>
      <name val="Calibri"/>
      <family val="2"/>
      <scheme val="minor"/>
    </font>
    <font>
      <sz val="11"/>
      <color theme="1"/>
      <name val="Calibri"/>
      <family val="2"/>
      <scheme val="minor"/>
    </font>
    <font>
      <sz val="11"/>
      <name val="Calibri"/>
      <family val="2"/>
      <scheme val="minor"/>
    </font>
    <font>
      <sz val="10"/>
      <name val="Arial"/>
      <family val="2"/>
    </font>
    <font>
      <sz val="11"/>
      <color theme="1"/>
      <name val="Calibri"/>
      <family val="2"/>
    </font>
    <font>
      <sz val="10"/>
      <color indexed="8"/>
      <name val="Arial"/>
      <family val="2"/>
    </font>
    <font>
      <sz val="11"/>
      <color indexed="8"/>
      <name val="Calibri"/>
      <family val="2"/>
    </font>
    <font>
      <b/>
      <sz val="11"/>
      <color theme="0"/>
      <name val="Calibri"/>
      <family val="2"/>
      <scheme val="minor"/>
    </font>
    <font>
      <b/>
      <sz val="11"/>
      <color theme="1"/>
      <name val="Calibri"/>
      <family val="2"/>
      <scheme val="minor"/>
    </font>
    <font>
      <b/>
      <sz val="12"/>
      <color theme="0"/>
      <name val="Calibri"/>
      <family val="2"/>
      <scheme val="minor"/>
    </font>
    <font>
      <sz val="10"/>
      <color theme="1"/>
      <name val="Calibri"/>
      <family val="2"/>
      <scheme val="minor"/>
    </font>
    <font>
      <sz val="11"/>
      <color theme="1"/>
      <name val="Calibri Light"/>
      <family val="2"/>
      <scheme val="major"/>
    </font>
    <font>
      <b/>
      <sz val="10"/>
      <color theme="1"/>
      <name val="Calibri"/>
      <family val="2"/>
      <scheme val="minor"/>
    </font>
    <font>
      <sz val="9"/>
      <color theme="1"/>
      <name val="Calibri"/>
      <family val="2"/>
      <scheme val="minor"/>
    </font>
    <font>
      <b/>
      <u val="singleAccounting"/>
      <sz val="11"/>
      <color theme="9" tint="-0.249977111117893"/>
      <name val="Calibri"/>
      <family val="2"/>
      <scheme val="minor"/>
    </font>
    <font>
      <sz val="10"/>
      <name val="Calibri"/>
      <family val="2"/>
      <scheme val="minor"/>
    </font>
  </fonts>
  <fills count="8">
    <fill>
      <patternFill patternType="none"/>
    </fill>
    <fill>
      <patternFill patternType="gray125"/>
    </fill>
    <fill>
      <patternFill patternType="solid">
        <fgColor theme="0" tint="-4.9989318521683403E-2"/>
        <bgColor indexed="64"/>
      </patternFill>
    </fill>
    <fill>
      <patternFill patternType="solid">
        <fgColor rgb="FF529278"/>
        <bgColor indexed="64"/>
      </patternFill>
    </fill>
    <fill>
      <patternFill patternType="solid">
        <fgColor rgb="FFB9DEC9"/>
        <bgColor indexed="64"/>
      </patternFill>
    </fill>
    <fill>
      <patternFill patternType="solid">
        <fgColor rgb="FFD6FFE9"/>
        <bgColor indexed="64"/>
      </patternFill>
    </fill>
    <fill>
      <patternFill patternType="solid">
        <fgColor rgb="FFFFFF00"/>
        <bgColor indexed="64"/>
      </patternFill>
    </fill>
    <fill>
      <patternFill patternType="solid">
        <fgColor theme="0"/>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medium">
        <color indexed="64"/>
      </bottom>
      <diagonal/>
    </border>
    <border>
      <left/>
      <right style="medium">
        <color indexed="64"/>
      </right>
      <top style="thin">
        <color indexed="64"/>
      </top>
      <bottom style="thin">
        <color indexed="64"/>
      </bottom>
      <diagonal/>
    </border>
    <border>
      <left/>
      <right style="medium">
        <color indexed="64"/>
      </right>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s>
  <cellStyleXfs count="35">
    <xf numFmtId="0" fontId="0" fillId="0" borderId="0"/>
    <xf numFmtId="9"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165" fontId="1" fillId="0" borderId="0" applyFont="0" applyFill="0" applyBorder="0" applyAlignment="0" applyProtection="0"/>
    <xf numFmtId="166" fontId="1" fillId="0" borderId="0" applyFont="0" applyFill="0" applyBorder="0" applyAlignment="0" applyProtection="0"/>
    <xf numFmtId="0" fontId="3" fillId="0" borderId="0">
      <alignment vertical="top"/>
    </xf>
    <xf numFmtId="0" fontId="2" fillId="0" borderId="0"/>
    <xf numFmtId="0" fontId="1" fillId="0" borderId="0"/>
    <xf numFmtId="0" fontId="3" fillId="0" borderId="0"/>
    <xf numFmtId="0" fontId="1" fillId="0" borderId="0"/>
    <xf numFmtId="0" fontId="4" fillId="0" borderId="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168" fontId="5"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166" fontId="6" fillId="0" borderId="0" applyFont="0" applyFill="0" applyBorder="0" applyAlignment="0" applyProtection="0"/>
    <xf numFmtId="0" fontId="1" fillId="0" borderId="0"/>
    <xf numFmtId="169" fontId="3" fillId="0" borderId="0"/>
    <xf numFmtId="169" fontId="1" fillId="0" borderId="0"/>
    <xf numFmtId="0" fontId="5" fillId="0" borderId="0"/>
    <xf numFmtId="0" fontId="1" fillId="0" borderId="0"/>
    <xf numFmtId="0" fontId="1" fillId="0" borderId="0"/>
    <xf numFmtId="9" fontId="6" fillId="0" borderId="0" applyFont="0" applyFill="0" applyBorder="0" applyAlignment="0" applyProtection="0"/>
    <xf numFmtId="0" fontId="3" fillId="0" borderId="0"/>
    <xf numFmtId="0" fontId="5" fillId="0" borderId="0"/>
    <xf numFmtId="0" fontId="6" fillId="0" borderId="0"/>
    <xf numFmtId="43" fontId="4"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cellStyleXfs>
  <cellXfs count="128">
    <xf numFmtId="0" fontId="0" fillId="0" borderId="0" xfId="0"/>
    <xf numFmtId="167" fontId="0" fillId="0" borderId="0" xfId="2" applyNumberFormat="1" applyFont="1"/>
    <xf numFmtId="0" fontId="0" fillId="0" borderId="0" xfId="0" applyAlignment="1">
      <alignment vertical="center"/>
    </xf>
    <xf numFmtId="164" fontId="0" fillId="0" borderId="0" xfId="0" applyNumberFormat="1" applyAlignment="1">
      <alignment vertical="center"/>
    </xf>
    <xf numFmtId="0" fontId="9" fillId="3" borderId="4" xfId="0" applyFont="1" applyFill="1" applyBorder="1" applyAlignment="1">
      <alignment horizontal="center" vertical="center" wrapText="1"/>
    </xf>
    <xf numFmtId="167" fontId="8" fillId="4" borderId="1" xfId="2" applyNumberFormat="1" applyFont="1" applyFill="1" applyBorder="1" applyAlignment="1">
      <alignment vertical="center"/>
    </xf>
    <xf numFmtId="167" fontId="7" fillId="3" borderId="6" xfId="2" applyNumberFormat="1" applyFont="1" applyFill="1" applyBorder="1" applyAlignment="1">
      <alignment horizontal="center" vertical="center"/>
    </xf>
    <xf numFmtId="0" fontId="8" fillId="0" borderId="0" xfId="0" applyFont="1" applyAlignment="1">
      <alignment vertical="center"/>
    </xf>
    <xf numFmtId="164" fontId="0" fillId="0" borderId="0" xfId="0" applyNumberFormat="1" applyAlignment="1">
      <alignment horizontal="right" vertical="center"/>
    </xf>
    <xf numFmtId="164" fontId="0" fillId="0" borderId="1" xfId="0" applyNumberFormat="1" applyBorder="1" applyAlignment="1">
      <alignment horizontal="center" vertical="center"/>
    </xf>
    <xf numFmtId="9" fontId="0" fillId="0" borderId="1" xfId="1" applyFont="1" applyBorder="1" applyAlignment="1">
      <alignment horizontal="center" vertical="center"/>
    </xf>
    <xf numFmtId="9" fontId="2" fillId="0" borderId="1" xfId="1" applyFont="1" applyBorder="1" applyAlignment="1">
      <alignment horizontal="center" vertical="center"/>
    </xf>
    <xf numFmtId="9" fontId="0" fillId="0" borderId="0" xfId="1" applyFont="1" applyBorder="1" applyAlignment="1">
      <alignment horizontal="center" vertical="center"/>
    </xf>
    <xf numFmtId="0" fontId="9" fillId="3" borderId="3" xfId="0" applyFont="1" applyFill="1" applyBorder="1" applyAlignment="1">
      <alignment horizontal="center" vertical="center"/>
    </xf>
    <xf numFmtId="0" fontId="9" fillId="3" borderId="4" xfId="0" applyFont="1" applyFill="1" applyBorder="1" applyAlignment="1">
      <alignment horizontal="center" vertical="center"/>
    </xf>
    <xf numFmtId="0" fontId="9" fillId="3" borderId="8" xfId="0" applyFont="1" applyFill="1" applyBorder="1" applyAlignment="1">
      <alignment horizontal="center" vertical="center"/>
    </xf>
    <xf numFmtId="0" fontId="0" fillId="0" borderId="13" xfId="0" applyBorder="1" applyAlignment="1">
      <alignment horizontal="center" vertical="center"/>
    </xf>
    <xf numFmtId="164" fontId="0" fillId="0" borderId="18" xfId="0" applyNumberFormat="1" applyBorder="1" applyAlignment="1">
      <alignment horizontal="center" vertical="center"/>
    </xf>
    <xf numFmtId="164" fontId="0" fillId="0" borderId="14" xfId="0" applyNumberFormat="1" applyBorder="1" applyAlignment="1">
      <alignment horizontal="center" vertical="center"/>
    </xf>
    <xf numFmtId="0" fontId="2" fillId="0" borderId="1" xfId="0" applyFont="1" applyBorder="1" applyAlignment="1">
      <alignment horizontal="center" vertical="center"/>
    </xf>
    <xf numFmtId="167" fontId="0" fillId="0" borderId="13" xfId="2" applyNumberFormat="1" applyFont="1" applyBorder="1" applyAlignment="1">
      <alignment vertical="center"/>
    </xf>
    <xf numFmtId="167" fontId="0" fillId="0" borderId="14" xfId="2" applyNumberFormat="1" applyFont="1" applyBorder="1" applyAlignment="1">
      <alignment vertical="center"/>
    </xf>
    <xf numFmtId="167" fontId="0" fillId="5" borderId="15" xfId="2" applyNumberFormat="1" applyFont="1" applyFill="1" applyBorder="1" applyAlignment="1">
      <alignment vertical="center"/>
    </xf>
    <xf numFmtId="0" fontId="8" fillId="0" borderId="5" xfId="0" applyFont="1" applyBorder="1" applyAlignment="1">
      <alignment vertical="center"/>
    </xf>
    <xf numFmtId="0" fontId="8" fillId="0" borderId="1" xfId="0" applyFont="1" applyBorder="1" applyAlignment="1">
      <alignment vertical="center"/>
    </xf>
    <xf numFmtId="167" fontId="0" fillId="0" borderId="16" xfId="2" applyNumberFormat="1" applyFont="1" applyBorder="1" applyAlignment="1">
      <alignment vertical="center"/>
    </xf>
    <xf numFmtId="167" fontId="0" fillId="0" borderId="1" xfId="2" applyNumberFormat="1" applyFont="1" applyBorder="1" applyAlignment="1">
      <alignment vertical="center"/>
    </xf>
    <xf numFmtId="167" fontId="0" fillId="0" borderId="5" xfId="2" applyNumberFormat="1" applyFont="1" applyBorder="1" applyAlignment="1">
      <alignment vertical="center"/>
    </xf>
    <xf numFmtId="167" fontId="0" fillId="5" borderId="7" xfId="2" applyNumberFormat="1" applyFont="1" applyFill="1" applyBorder="1" applyAlignment="1">
      <alignment vertical="center"/>
    </xf>
    <xf numFmtId="0" fontId="0" fillId="0" borderId="5" xfId="0" applyBorder="1" applyAlignment="1">
      <alignment vertical="center"/>
    </xf>
    <xf numFmtId="0" fontId="0" fillId="0" borderId="1" xfId="0" applyBorder="1" applyAlignment="1">
      <alignment vertical="center"/>
    </xf>
    <xf numFmtId="167" fontId="8" fillId="4" borderId="5" xfId="2" applyNumberFormat="1" applyFont="1" applyFill="1" applyBorder="1" applyAlignment="1">
      <alignment vertical="center"/>
    </xf>
    <xf numFmtId="167" fontId="8" fillId="4" borderId="16" xfId="2" applyNumberFormat="1" applyFont="1" applyFill="1" applyBorder="1" applyAlignment="1">
      <alignment vertical="center"/>
    </xf>
    <xf numFmtId="9" fontId="8" fillId="4" borderId="1" xfId="1" applyFont="1" applyFill="1" applyBorder="1" applyAlignment="1">
      <alignment horizontal="center" vertical="center"/>
    </xf>
    <xf numFmtId="167" fontId="8" fillId="4" borderId="2" xfId="2" applyNumberFormat="1" applyFont="1" applyFill="1" applyBorder="1" applyAlignment="1">
      <alignment vertical="center"/>
    </xf>
    <xf numFmtId="167" fontId="8" fillId="4" borderId="7" xfId="2" applyNumberFormat="1" applyFont="1" applyFill="1" applyBorder="1" applyAlignment="1">
      <alignment vertical="center"/>
    </xf>
    <xf numFmtId="0" fontId="10" fillId="0" borderId="5" xfId="0" applyFont="1" applyBorder="1" applyAlignment="1">
      <alignment vertical="center"/>
    </xf>
    <xf numFmtId="0" fontId="0" fillId="0" borderId="9" xfId="0" applyBorder="1" applyAlignment="1">
      <alignment vertical="center"/>
    </xf>
    <xf numFmtId="0" fontId="0" fillId="2" borderId="5" xfId="0" applyFill="1" applyBorder="1" applyAlignment="1">
      <alignment vertical="center"/>
    </xf>
    <xf numFmtId="167" fontId="0" fillId="2" borderId="16" xfId="2" applyNumberFormat="1" applyFont="1" applyFill="1" applyBorder="1" applyAlignment="1">
      <alignment vertical="center"/>
    </xf>
    <xf numFmtId="9" fontId="0" fillId="2" borderId="16" xfId="1" applyFont="1" applyFill="1" applyBorder="1" applyAlignment="1">
      <alignment horizontal="center" vertical="center"/>
    </xf>
    <xf numFmtId="167" fontId="0" fillId="2" borderId="1" xfId="2" applyNumberFormat="1" applyFont="1" applyFill="1" applyBorder="1" applyAlignment="1">
      <alignment vertical="center"/>
    </xf>
    <xf numFmtId="167" fontId="0" fillId="2" borderId="5" xfId="2" applyNumberFormat="1" applyFont="1" applyFill="1" applyBorder="1" applyAlignment="1">
      <alignment vertical="center"/>
    </xf>
    <xf numFmtId="9" fontId="10" fillId="0" borderId="1" xfId="1" applyFont="1" applyBorder="1" applyAlignment="1">
      <alignment horizontal="center" vertical="center"/>
    </xf>
    <xf numFmtId="167" fontId="0" fillId="0" borderId="16" xfId="2" applyNumberFormat="1" applyFont="1" applyFill="1" applyBorder="1" applyAlignment="1">
      <alignment vertical="center"/>
    </xf>
    <xf numFmtId="167" fontId="7" fillId="3" borderId="10" xfId="2" applyNumberFormat="1" applyFont="1" applyFill="1" applyBorder="1" applyAlignment="1">
      <alignment horizontal="center" vertical="center"/>
    </xf>
    <xf numFmtId="167" fontId="7" fillId="3" borderId="17" xfId="2" applyNumberFormat="1" applyFont="1" applyFill="1" applyBorder="1" applyAlignment="1">
      <alignment horizontal="center" vertical="center"/>
    </xf>
    <xf numFmtId="9" fontId="7" fillId="3" borderId="6" xfId="1" applyFont="1" applyFill="1" applyBorder="1" applyAlignment="1">
      <alignment horizontal="center" vertical="center"/>
    </xf>
    <xf numFmtId="167" fontId="7" fillId="3" borderId="11" xfId="2" applyNumberFormat="1" applyFont="1" applyFill="1" applyBorder="1" applyAlignment="1">
      <alignment horizontal="center" vertical="center"/>
    </xf>
    <xf numFmtId="0" fontId="8" fillId="0" borderId="5" xfId="0" applyFont="1" applyBorder="1" applyAlignment="1">
      <alignment horizontal="left" vertical="center"/>
    </xf>
    <xf numFmtId="0" fontId="0" fillId="0" borderId="5" xfId="0" applyBorder="1" applyAlignment="1">
      <alignment horizontal="left" vertical="center"/>
    </xf>
    <xf numFmtId="9" fontId="0" fillId="0" borderId="0" xfId="1" applyFont="1" applyAlignment="1">
      <alignment vertical="center"/>
    </xf>
    <xf numFmtId="9" fontId="0" fillId="0" borderId="1" xfId="1" applyFont="1" applyFill="1" applyBorder="1" applyAlignment="1">
      <alignment horizontal="center" vertical="center"/>
    </xf>
    <xf numFmtId="165" fontId="0" fillId="0" borderId="1" xfId="2" applyFont="1" applyBorder="1"/>
    <xf numFmtId="165" fontId="0" fillId="0" borderId="0" xfId="0" applyNumberFormat="1"/>
    <xf numFmtId="0" fontId="0" fillId="0" borderId="1" xfId="0" applyBorder="1" applyAlignment="1">
      <alignment horizontal="center"/>
    </xf>
    <xf numFmtId="0" fontId="4" fillId="0" borderId="1" xfId="0" applyFont="1" applyBorder="1" applyAlignment="1">
      <alignment vertical="center"/>
    </xf>
    <xf numFmtId="167" fontId="0" fillId="0" borderId="1" xfId="2" applyNumberFormat="1" applyFont="1" applyBorder="1"/>
    <xf numFmtId="0" fontId="4" fillId="2" borderId="1" xfId="0" applyFont="1" applyFill="1" applyBorder="1" applyAlignment="1">
      <alignment vertical="center"/>
    </xf>
    <xf numFmtId="0" fontId="11" fillId="0" borderId="1" xfId="0" applyFont="1" applyBorder="1" applyAlignment="1">
      <alignment vertical="center"/>
    </xf>
    <xf numFmtId="0" fontId="4" fillId="0" borderId="1" xfId="0" applyFont="1" applyBorder="1" applyAlignment="1">
      <alignment horizontal="left" vertical="center"/>
    </xf>
    <xf numFmtId="0" fontId="11" fillId="0" borderId="1" xfId="0" applyFont="1" applyBorder="1" applyAlignment="1">
      <alignment horizontal="left" vertical="center"/>
    </xf>
    <xf numFmtId="164" fontId="0" fillId="0" borderId="1" xfId="0" applyNumberFormat="1" applyBorder="1" applyAlignment="1">
      <alignment vertical="center"/>
    </xf>
    <xf numFmtId="167" fontId="0" fillId="0" borderId="5" xfId="2" applyNumberFormat="1" applyFont="1" applyFill="1" applyBorder="1" applyAlignment="1">
      <alignment vertical="center"/>
    </xf>
    <xf numFmtId="167" fontId="8" fillId="0" borderId="1" xfId="0" applyNumberFormat="1" applyFont="1" applyBorder="1"/>
    <xf numFmtId="167" fontId="8" fillId="0" borderId="16" xfId="0" applyNumberFormat="1" applyFont="1" applyBorder="1"/>
    <xf numFmtId="164" fontId="8" fillId="0" borderId="1" xfId="0" applyNumberFormat="1" applyFont="1" applyBorder="1" applyAlignment="1">
      <alignment horizontal="center"/>
    </xf>
    <xf numFmtId="165" fontId="0" fillId="0" borderId="1" xfId="0" applyNumberFormat="1" applyBorder="1"/>
    <xf numFmtId="0" fontId="8" fillId="0" borderId="1" xfId="0" applyFont="1" applyBorder="1" applyAlignment="1">
      <alignment horizontal="center" vertical="center"/>
    </xf>
    <xf numFmtId="0" fontId="8" fillId="0" borderId="1" xfId="0" applyFont="1" applyBorder="1" applyAlignment="1">
      <alignment horizontal="center" wrapText="1"/>
    </xf>
    <xf numFmtId="170" fontId="0" fillId="0" borderId="1" xfId="34" applyNumberFormat="1" applyFont="1" applyBorder="1"/>
    <xf numFmtId="170" fontId="8" fillId="0" borderId="1" xfId="34" applyNumberFormat="1" applyFont="1" applyBorder="1"/>
    <xf numFmtId="164" fontId="14" fillId="0" borderId="1" xfId="0" applyNumberFormat="1" applyFont="1" applyBorder="1" applyAlignment="1">
      <alignment horizontal="left"/>
    </xf>
    <xf numFmtId="164" fontId="14" fillId="0" borderId="20" xfId="0" applyNumberFormat="1" applyFont="1" applyBorder="1" applyAlignment="1">
      <alignment horizontal="left"/>
    </xf>
    <xf numFmtId="0" fontId="0" fillId="7" borderId="0" xfId="0" applyFill="1"/>
    <xf numFmtId="167" fontId="0" fillId="0" borderId="18" xfId="2" applyNumberFormat="1" applyFont="1" applyBorder="1" applyAlignment="1">
      <alignment vertical="center"/>
    </xf>
    <xf numFmtId="167" fontId="0" fillId="0" borderId="15" xfId="2" applyNumberFormat="1" applyFont="1" applyBorder="1" applyAlignment="1">
      <alignment vertical="center"/>
    </xf>
    <xf numFmtId="167" fontId="0" fillId="0" borderId="7" xfId="2" applyNumberFormat="1" applyFont="1" applyBorder="1" applyAlignment="1">
      <alignment vertical="center"/>
    </xf>
    <xf numFmtId="167" fontId="0" fillId="0" borderId="22" xfId="2" applyNumberFormat="1" applyFont="1" applyBorder="1" applyAlignment="1">
      <alignment vertical="center"/>
    </xf>
    <xf numFmtId="167" fontId="0" fillId="0" borderId="22" xfId="2" applyNumberFormat="1" applyFont="1" applyFill="1" applyBorder="1" applyAlignment="1">
      <alignment vertical="center"/>
    </xf>
    <xf numFmtId="167" fontId="0" fillId="2" borderId="7" xfId="2" applyNumberFormat="1" applyFont="1" applyFill="1" applyBorder="1" applyAlignment="1">
      <alignment vertical="center"/>
    </xf>
    <xf numFmtId="9" fontId="0" fillId="0" borderId="1" xfId="1" applyFont="1" applyBorder="1"/>
    <xf numFmtId="0" fontId="12" fillId="0" borderId="1" xfId="0" applyFont="1" applyBorder="1" applyAlignment="1">
      <alignment horizontal="center" vertical="center"/>
    </xf>
    <xf numFmtId="0" fontId="12" fillId="0" borderId="16" xfId="0" applyFont="1" applyBorder="1" applyAlignment="1">
      <alignment horizontal="center" vertical="center"/>
    </xf>
    <xf numFmtId="0" fontId="12" fillId="0" borderId="16" xfId="0" applyFont="1" applyBorder="1" applyAlignment="1">
      <alignment horizontal="center" vertical="center" wrapText="1"/>
    </xf>
    <xf numFmtId="9" fontId="8" fillId="0" borderId="1" xfId="1" applyFont="1" applyBorder="1"/>
    <xf numFmtId="164" fontId="14" fillId="0" borderId="19" xfId="0" applyNumberFormat="1" applyFont="1" applyBorder="1" applyAlignment="1">
      <alignment horizontal="left"/>
    </xf>
    <xf numFmtId="164" fontId="14" fillId="6" borderId="20" xfId="0" applyNumberFormat="1" applyFont="1" applyFill="1" applyBorder="1" applyAlignment="1">
      <alignment horizontal="left"/>
    </xf>
    <xf numFmtId="0" fontId="0" fillId="6" borderId="0" xfId="0" applyFill="1"/>
    <xf numFmtId="164" fontId="8" fillId="0" borderId="0" xfId="0" applyNumberFormat="1" applyFont="1" applyAlignment="1">
      <alignment horizontal="center" vertical="center"/>
    </xf>
    <xf numFmtId="164" fontId="8" fillId="0" borderId="21" xfId="0" applyNumberFormat="1" applyFont="1" applyBorder="1" applyAlignment="1">
      <alignment horizontal="center" vertical="center"/>
    </xf>
    <xf numFmtId="0" fontId="2" fillId="0" borderId="5" xfId="0" applyFont="1" applyBorder="1" applyAlignment="1">
      <alignment horizontal="center" vertical="center"/>
    </xf>
    <xf numFmtId="0" fontId="0" fillId="0" borderId="24" xfId="0" applyBorder="1" applyAlignment="1">
      <alignment horizontal="center" vertical="center"/>
    </xf>
    <xf numFmtId="0" fontId="8" fillId="0" borderId="2" xfId="0" applyFont="1" applyBorder="1" applyAlignment="1">
      <alignment vertical="center"/>
    </xf>
    <xf numFmtId="0" fontId="0" fillId="0" borderId="2" xfId="0" applyBorder="1" applyAlignment="1">
      <alignment vertical="center"/>
    </xf>
    <xf numFmtId="0" fontId="10" fillId="0" borderId="2" xfId="0" applyFont="1" applyBorder="1" applyAlignment="1">
      <alignment vertical="center"/>
    </xf>
    <xf numFmtId="0" fontId="0" fillId="2" borderId="2" xfId="0" applyFill="1" applyBorder="1" applyAlignment="1">
      <alignment vertical="center"/>
    </xf>
    <xf numFmtId="167" fontId="7" fillId="3" borderId="12" xfId="2" applyNumberFormat="1" applyFont="1" applyFill="1" applyBorder="1" applyAlignment="1">
      <alignment horizontal="left" vertical="center"/>
    </xf>
    <xf numFmtId="0" fontId="8" fillId="0" borderId="2" xfId="0" applyFont="1" applyBorder="1" applyAlignment="1">
      <alignment horizontal="left" vertical="center"/>
    </xf>
    <xf numFmtId="0" fontId="0" fillId="0" borderId="2" xfId="0" applyBorder="1" applyAlignment="1">
      <alignment horizontal="left" vertical="center"/>
    </xf>
    <xf numFmtId="0" fontId="9" fillId="3" borderId="3" xfId="0" applyFont="1" applyFill="1" applyBorder="1" applyAlignment="1">
      <alignment horizontal="center" vertical="center" wrapText="1"/>
    </xf>
    <xf numFmtId="167" fontId="0" fillId="5" borderId="13" xfId="2" applyNumberFormat="1" applyFont="1" applyFill="1" applyBorder="1" applyAlignment="1">
      <alignment vertical="center"/>
    </xf>
    <xf numFmtId="164" fontId="0" fillId="0" borderId="15" xfId="0" applyNumberFormat="1" applyBorder="1" applyAlignment="1">
      <alignment horizontal="center" vertical="center"/>
    </xf>
    <xf numFmtId="167" fontId="0" fillId="5" borderId="5" xfId="2" applyNumberFormat="1" applyFont="1" applyFill="1" applyBorder="1" applyAlignment="1">
      <alignment vertical="center"/>
    </xf>
    <xf numFmtId="167" fontId="0" fillId="0" borderId="7" xfId="1" applyNumberFormat="1" applyFont="1" applyBorder="1" applyAlignment="1">
      <alignment vertical="center"/>
    </xf>
    <xf numFmtId="167" fontId="0" fillId="0" borderId="7" xfId="5" applyNumberFormat="1" applyFont="1" applyBorder="1" applyAlignment="1">
      <alignment vertical="center"/>
    </xf>
    <xf numFmtId="167" fontId="10" fillId="2" borderId="7" xfId="2" applyNumberFormat="1" applyFont="1" applyFill="1" applyBorder="1" applyAlignment="1">
      <alignment vertical="center" wrapText="1"/>
    </xf>
    <xf numFmtId="167" fontId="13" fillId="0" borderId="7" xfId="2" applyNumberFormat="1" applyFont="1" applyFill="1" applyBorder="1" applyAlignment="1">
      <alignment vertical="center" wrapText="1"/>
    </xf>
    <xf numFmtId="167" fontId="10" fillId="0" borderId="7" xfId="2" applyNumberFormat="1" applyFont="1" applyFill="1" applyBorder="1" applyAlignment="1">
      <alignment vertical="center" wrapText="1"/>
    </xf>
    <xf numFmtId="167" fontId="13" fillId="7" borderId="7" xfId="2" applyNumberFormat="1" applyFont="1" applyFill="1" applyBorder="1" applyAlignment="1">
      <alignment horizontal="center" vertical="center" wrapText="1"/>
    </xf>
    <xf numFmtId="167" fontId="10" fillId="7" borderId="7" xfId="2" applyNumberFormat="1" applyFont="1" applyFill="1" applyBorder="1" applyAlignment="1">
      <alignment horizontal="left" vertical="center" wrapText="1"/>
    </xf>
    <xf numFmtId="49" fontId="10" fillId="7" borderId="7" xfId="2" applyNumberFormat="1" applyFont="1" applyFill="1" applyBorder="1" applyAlignment="1">
      <alignment horizontal="left" vertical="center" wrapText="1"/>
    </xf>
    <xf numFmtId="167" fontId="10" fillId="0" borderId="7" xfId="2" applyNumberFormat="1" applyFont="1" applyBorder="1" applyAlignment="1">
      <alignment vertical="center"/>
    </xf>
    <xf numFmtId="164" fontId="0" fillId="0" borderId="23" xfId="0" applyNumberFormat="1" applyBorder="1" applyAlignment="1">
      <alignment vertical="center"/>
    </xf>
    <xf numFmtId="167" fontId="7" fillId="3" borderId="11" xfId="2" applyNumberFormat="1" applyFont="1" applyFill="1" applyBorder="1" applyAlignment="1">
      <alignment horizontal="left" vertical="center" wrapText="1"/>
    </xf>
    <xf numFmtId="164" fontId="0" fillId="0" borderId="3" xfId="0" applyNumberFormat="1" applyBorder="1" applyAlignment="1">
      <alignment horizontal="center" vertical="center"/>
    </xf>
    <xf numFmtId="164" fontId="0" fillId="0" borderId="4" xfId="0" applyNumberFormat="1" applyBorder="1" applyAlignment="1">
      <alignment horizontal="center" vertical="center"/>
    </xf>
    <xf numFmtId="164" fontId="0" fillId="0" borderId="8" xfId="0" applyNumberFormat="1" applyBorder="1" applyAlignment="1">
      <alignment horizontal="center" vertical="center"/>
    </xf>
    <xf numFmtId="49" fontId="15" fillId="7" borderId="25" xfId="2" applyNumberFormat="1" applyFont="1" applyFill="1" applyBorder="1" applyAlignment="1">
      <alignment horizontal="left" vertical="center" wrapText="1"/>
    </xf>
    <xf numFmtId="49" fontId="15" fillId="7" borderId="26" xfId="2" applyNumberFormat="1" applyFont="1" applyFill="1" applyBorder="1" applyAlignment="1">
      <alignment horizontal="left" vertical="center" wrapText="1"/>
    </xf>
    <xf numFmtId="49" fontId="15" fillId="7" borderId="27" xfId="2" applyNumberFormat="1" applyFont="1" applyFill="1" applyBorder="1" applyAlignment="1">
      <alignment horizontal="left" vertical="center" wrapText="1"/>
    </xf>
    <xf numFmtId="167" fontId="10" fillId="7" borderId="25" xfId="2" applyNumberFormat="1" applyFont="1" applyFill="1" applyBorder="1" applyAlignment="1">
      <alignment horizontal="center" vertical="center" wrapText="1"/>
    </xf>
    <xf numFmtId="167" fontId="10" fillId="7" borderId="26" xfId="2" applyNumberFormat="1" applyFont="1" applyFill="1" applyBorder="1" applyAlignment="1">
      <alignment horizontal="center" vertical="center" wrapText="1"/>
    </xf>
    <xf numFmtId="167" fontId="10" fillId="7" borderId="27" xfId="2" applyNumberFormat="1" applyFont="1" applyFill="1" applyBorder="1" applyAlignment="1">
      <alignment horizontal="center" vertical="center" wrapText="1"/>
    </xf>
    <xf numFmtId="0" fontId="0" fillId="0" borderId="1" xfId="0" applyBorder="1" applyAlignment="1">
      <alignment horizontal="left" vertical="center"/>
    </xf>
    <xf numFmtId="0" fontId="0" fillId="0" borderId="1" xfId="0" applyBorder="1" applyAlignment="1">
      <alignment horizontal="center" vertical="center" wrapText="1"/>
    </xf>
    <xf numFmtId="0" fontId="8" fillId="0" borderId="2" xfId="0" applyFont="1" applyBorder="1" applyAlignment="1">
      <alignment horizontal="left"/>
    </xf>
    <xf numFmtId="0" fontId="8" fillId="0" borderId="16" xfId="0" applyFont="1" applyBorder="1" applyAlignment="1">
      <alignment horizontal="left"/>
    </xf>
  </cellXfs>
  <cellStyles count="35">
    <cellStyle name="Comma" xfId="34" builtinId="3"/>
    <cellStyle name="Comma 2" xfId="6" xr:uid="{00000000-0005-0000-0000-000000000000}"/>
    <cellStyle name="Comma 2 2" xfId="13" xr:uid="{00000000-0005-0000-0000-000001000000}"/>
    <cellStyle name="Comma 3" xfId="3" xr:uid="{00000000-0005-0000-0000-000002000000}"/>
    <cellStyle name="Comma 3 2" xfId="14" xr:uid="{00000000-0005-0000-0000-000003000000}"/>
    <cellStyle name="Comma 4" xfId="15" xr:uid="{00000000-0005-0000-0000-000004000000}"/>
    <cellStyle name="Currency" xfId="2" builtinId="4"/>
    <cellStyle name="Currency 2" xfId="5" xr:uid="{00000000-0005-0000-0000-000006000000}"/>
    <cellStyle name="Currency 2 2" xfId="16" xr:uid="{00000000-0005-0000-0000-000007000000}"/>
    <cellStyle name="Currency 3" xfId="17" xr:uid="{00000000-0005-0000-0000-000008000000}"/>
    <cellStyle name="Currency 4" xfId="33" xr:uid="{00000000-0005-0000-0000-000009000000}"/>
    <cellStyle name="Currency 5" xfId="4" xr:uid="{00000000-0005-0000-0000-00000A000000}"/>
    <cellStyle name="Komma [0] 2" xfId="18" xr:uid="{00000000-0005-0000-0000-00000B000000}"/>
    <cellStyle name="Komma 2" xfId="19" xr:uid="{00000000-0005-0000-0000-00000C000000}"/>
    <cellStyle name="Komma 2 2" xfId="20" xr:uid="{00000000-0005-0000-0000-00000D000000}"/>
    <cellStyle name="Komma 3" xfId="21" xr:uid="{00000000-0005-0000-0000-00000E000000}"/>
    <cellStyle name="Normaali 4" xfId="11" xr:uid="{00000000-0005-0000-0000-00000F000000}"/>
    <cellStyle name="Normal" xfId="0" builtinId="0"/>
    <cellStyle name="Normal 2" xfId="22" xr:uid="{00000000-0005-0000-0000-000011000000}"/>
    <cellStyle name="Normal 2 2" xfId="7" xr:uid="{00000000-0005-0000-0000-000012000000}"/>
    <cellStyle name="Normal 2 2 2" xfId="10" xr:uid="{00000000-0005-0000-0000-000013000000}"/>
    <cellStyle name="Normal 2 2 3" xfId="23" xr:uid="{00000000-0005-0000-0000-000014000000}"/>
    <cellStyle name="Normal 2 4" xfId="24" xr:uid="{00000000-0005-0000-0000-000015000000}"/>
    <cellStyle name="Normal 3" xfId="9" xr:uid="{00000000-0005-0000-0000-000016000000}"/>
    <cellStyle name="Normal 3 2" xfId="25" xr:uid="{00000000-0005-0000-0000-000017000000}"/>
    <cellStyle name="Normal 4" xfId="26" xr:uid="{00000000-0005-0000-0000-000018000000}"/>
    <cellStyle name="Normal 5" xfId="8" xr:uid="{00000000-0005-0000-0000-000019000000}"/>
    <cellStyle name="Normal 5 2" xfId="27" xr:uid="{00000000-0005-0000-0000-00001A000000}"/>
    <cellStyle name="Normal 6" xfId="12" xr:uid="{00000000-0005-0000-0000-00001B000000}"/>
    <cellStyle name="Percent" xfId="1" builtinId="5"/>
    <cellStyle name="Procent 2" xfId="28" xr:uid="{00000000-0005-0000-0000-00001D000000}"/>
    <cellStyle name="Standaard 2" xfId="29" xr:uid="{00000000-0005-0000-0000-00001E000000}"/>
    <cellStyle name="Standaard 3" xfId="30" xr:uid="{00000000-0005-0000-0000-00001F000000}"/>
    <cellStyle name="Standaard 4" xfId="31" xr:uid="{00000000-0005-0000-0000-000020000000}"/>
    <cellStyle name="Vírgula 2" xfId="32" xr:uid="{00000000-0005-0000-0000-000021000000}"/>
  </cellStyles>
  <dxfs count="0"/>
  <tableStyles count="0" defaultTableStyle="TableStyleMedium2" defaultPivotStyle="PivotStyleLight16"/>
  <colors>
    <mruColors>
      <color rgb="FF4C8A6C"/>
      <color rgb="FF4D8988"/>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externalLink" Target="externalLinks/externalLink1.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externalLink" Target="externalLinks/externalLink2.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GB" b="1"/>
              <a:t>PoD Budget</a:t>
            </a:r>
            <a:r>
              <a:rPr lang="en-GB" b="1" baseline="0"/>
              <a:t> 2023 per LTO</a:t>
            </a:r>
            <a:endParaRPr lang="en-GB"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LID4096"/>
        </a:p>
      </c:txPr>
    </c:title>
    <c:autoTitleDeleted val="0"/>
    <c:plotArea>
      <c:layout/>
      <c:pieChart>
        <c:varyColors val="1"/>
        <c:ser>
          <c:idx val="0"/>
          <c:order val="0"/>
          <c:dPt>
            <c:idx val="0"/>
            <c:bubble3D val="0"/>
            <c:spPr>
              <a:solidFill>
                <a:schemeClr val="accent6">
                  <a:lumMod val="75000"/>
                </a:schemeClr>
              </a:solidFill>
              <a:ln w="19050">
                <a:solidFill>
                  <a:schemeClr val="lt1"/>
                </a:solidFill>
              </a:ln>
              <a:effectLst/>
            </c:spPr>
            <c:extLst>
              <c:ext xmlns:c16="http://schemas.microsoft.com/office/drawing/2014/chart" uri="{C3380CC4-5D6E-409C-BE32-E72D297353CC}">
                <c16:uniqueId val="{00000001-8EA5-4E29-A43C-01B8CE78B966}"/>
              </c:ext>
            </c:extLst>
          </c:dPt>
          <c:dPt>
            <c:idx val="1"/>
            <c:bubble3D val="0"/>
            <c:spPr>
              <a:solidFill>
                <a:schemeClr val="accent6"/>
              </a:solidFill>
              <a:ln w="19050">
                <a:solidFill>
                  <a:schemeClr val="lt1"/>
                </a:solidFill>
              </a:ln>
              <a:effectLst/>
            </c:spPr>
            <c:extLst>
              <c:ext xmlns:c16="http://schemas.microsoft.com/office/drawing/2014/chart" uri="{C3380CC4-5D6E-409C-BE32-E72D297353CC}">
                <c16:uniqueId val="{00000003-8EA5-4E29-A43C-01B8CE78B966}"/>
              </c:ext>
            </c:extLst>
          </c:dPt>
          <c:dPt>
            <c:idx val="2"/>
            <c:bubble3D val="0"/>
            <c:spPr>
              <a:solidFill>
                <a:schemeClr val="accent6">
                  <a:lumMod val="60000"/>
                  <a:lumOff val="40000"/>
                </a:schemeClr>
              </a:solidFill>
              <a:ln w="19050">
                <a:solidFill>
                  <a:schemeClr val="lt1"/>
                </a:solidFill>
              </a:ln>
              <a:effectLst/>
            </c:spPr>
            <c:extLst>
              <c:ext xmlns:c16="http://schemas.microsoft.com/office/drawing/2014/chart" uri="{C3380CC4-5D6E-409C-BE32-E72D297353CC}">
                <c16:uniqueId val="{00000005-8EA5-4E29-A43C-01B8CE78B966}"/>
              </c:ext>
            </c:extLst>
          </c:dPt>
          <c:dPt>
            <c:idx val="3"/>
            <c:bubble3D val="0"/>
            <c:spPr>
              <a:solidFill>
                <a:schemeClr val="accent6">
                  <a:lumMod val="40000"/>
                  <a:lumOff val="60000"/>
                </a:schemeClr>
              </a:solidFill>
              <a:ln w="19050">
                <a:solidFill>
                  <a:schemeClr val="lt1"/>
                </a:solidFill>
              </a:ln>
              <a:effectLst/>
            </c:spPr>
            <c:extLst>
              <c:ext xmlns:c16="http://schemas.microsoft.com/office/drawing/2014/chart" uri="{C3380CC4-5D6E-409C-BE32-E72D297353CC}">
                <c16:uniqueId val="{00000007-8EA5-4E29-A43C-01B8CE78B96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LID4096"/>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Charts!$A$2:$D$2</c:f>
              <c:strCache>
                <c:ptCount val="4"/>
                <c:pt idx="0">
                  <c:v> LTO 1 </c:v>
                </c:pt>
                <c:pt idx="1">
                  <c:v> LTO2 </c:v>
                </c:pt>
                <c:pt idx="2">
                  <c:v> LTO3 </c:v>
                </c:pt>
                <c:pt idx="3">
                  <c:v> LTO4 </c:v>
                </c:pt>
              </c:strCache>
            </c:strRef>
          </c:cat>
          <c:val>
            <c:numRef>
              <c:f>Charts!$A$3:$D$3</c:f>
              <c:numCache>
                <c:formatCode>_ "€"\ * #,##0_ ;_ "€"\ * \-#,##0_ ;_ "€"\ * "-"??_ ;_ @_ </c:formatCode>
                <c:ptCount val="4"/>
                <c:pt idx="0">
                  <c:v>2084789.4668471485</c:v>
                </c:pt>
                <c:pt idx="1">
                  <c:v>2073417.9955674689</c:v>
                </c:pt>
                <c:pt idx="2">
                  <c:v>1362645.6275345413</c:v>
                </c:pt>
                <c:pt idx="3">
                  <c:v>1356054.4902664935</c:v>
                </c:pt>
              </c:numCache>
            </c:numRef>
          </c:val>
          <c:extLst>
            <c:ext xmlns:c16="http://schemas.microsoft.com/office/drawing/2014/chart" uri="{C3380CC4-5D6E-409C-BE32-E72D297353CC}">
              <c16:uniqueId val="{00000008-8EA5-4E29-A43C-01B8CE78B966}"/>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ID4096"/>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ID4096"/>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nl-NL" b="1"/>
              <a:t>PoD Updated</a:t>
            </a:r>
            <a:r>
              <a:rPr lang="nl-NL" b="1" baseline="0"/>
              <a:t> B</a:t>
            </a:r>
            <a:r>
              <a:rPr lang="nl-NL" b="1"/>
              <a:t>udget</a:t>
            </a:r>
            <a:r>
              <a:rPr lang="nl-NL" b="1" baseline="0"/>
              <a:t> 2023 per Country</a:t>
            </a:r>
            <a:endParaRPr lang="nl-NL"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LID4096"/>
        </a:p>
      </c:txPr>
    </c:title>
    <c:autoTitleDeleted val="0"/>
    <c:plotArea>
      <c:layout/>
      <c:barChart>
        <c:barDir val="col"/>
        <c:grouping val="clustered"/>
        <c:varyColors val="0"/>
        <c:ser>
          <c:idx val="0"/>
          <c:order val="0"/>
          <c:spPr>
            <a:solidFill>
              <a:srgbClr val="4C8A6C"/>
            </a:solidFill>
            <a:ln>
              <a:noFill/>
            </a:ln>
            <a:effectLst/>
          </c:spPr>
          <c:invertIfNegative val="0"/>
          <c:cat>
            <c:strRef>
              <c:f>Charts!$A$21:$A$37</c:f>
              <c:strCache>
                <c:ptCount val="17"/>
                <c:pt idx="0">
                  <c:v> NIMD GO </c:v>
                </c:pt>
                <c:pt idx="1">
                  <c:v> CEMI </c:v>
                </c:pt>
                <c:pt idx="2">
                  <c:v> GORIN </c:v>
                </c:pt>
                <c:pt idx="3">
                  <c:v> AMwA </c:v>
                </c:pt>
                <c:pt idx="4">
                  <c:v> Mali </c:v>
                </c:pt>
                <c:pt idx="5">
                  <c:v> BF </c:v>
                </c:pt>
                <c:pt idx="6">
                  <c:v> Niger </c:v>
                </c:pt>
                <c:pt idx="7">
                  <c:v> Mozambique </c:v>
                </c:pt>
                <c:pt idx="8">
                  <c:v> Kenya </c:v>
                </c:pt>
                <c:pt idx="9">
                  <c:v> Uganda </c:v>
                </c:pt>
                <c:pt idx="10">
                  <c:v> Ethiopie </c:v>
                </c:pt>
                <c:pt idx="11">
                  <c:v> Sudan </c:v>
                </c:pt>
                <c:pt idx="12">
                  <c:v> Jordan </c:v>
                </c:pt>
                <c:pt idx="13">
                  <c:v> Iraq </c:v>
                </c:pt>
                <c:pt idx="14">
                  <c:v> Colombia </c:v>
                </c:pt>
                <c:pt idx="15">
                  <c:v>Guatemala</c:v>
                </c:pt>
                <c:pt idx="16">
                  <c:v> Myanmar </c:v>
                </c:pt>
              </c:strCache>
            </c:strRef>
          </c:cat>
          <c:val>
            <c:numRef>
              <c:f>Charts!$B$21:$B$37</c:f>
              <c:numCache>
                <c:formatCode>_ "€"\ * #,##0.00_ ;_ "€"\ * \-#,##0.00_ ;_ "€"\ * "-"??_ ;_ @_ </c:formatCode>
                <c:ptCount val="17"/>
                <c:pt idx="0">
                  <c:v>2471825.1947630523</c:v>
                </c:pt>
                <c:pt idx="1">
                  <c:v>575699.99999999977</c:v>
                </c:pt>
                <c:pt idx="2">
                  <c:v>629000.30337354424</c:v>
                </c:pt>
                <c:pt idx="3">
                  <c:v>614334.29556566896</c:v>
                </c:pt>
                <c:pt idx="4">
                  <c:v>233443.1812225497</c:v>
                </c:pt>
                <c:pt idx="5">
                  <c:v>237000.10737693173</c:v>
                </c:pt>
                <c:pt idx="6">
                  <c:v>233459.27814963483</c:v>
                </c:pt>
                <c:pt idx="7">
                  <c:v>200000.76649058491</c:v>
                </c:pt>
                <c:pt idx="8">
                  <c:v>199999.99567999999</c:v>
                </c:pt>
                <c:pt idx="9">
                  <c:v>236999.96360883099</c:v>
                </c:pt>
                <c:pt idx="10">
                  <c:v>236999.99996503606</c:v>
                </c:pt>
                <c:pt idx="11">
                  <c:v>0</c:v>
                </c:pt>
                <c:pt idx="12">
                  <c:v>237000.04117240582</c:v>
                </c:pt>
                <c:pt idx="13">
                  <c:v>150000</c:v>
                </c:pt>
                <c:pt idx="14">
                  <c:v>215235.06586266527</c:v>
                </c:pt>
                <c:pt idx="15">
                  <c:v>199999.94412760498</c:v>
                </c:pt>
                <c:pt idx="16" formatCode="_-* #,##0_-;\-* #,##0_-;_-* &quot;-&quot;??_-;_-@_-">
                  <c:v>205909.44285714283</c:v>
                </c:pt>
              </c:numCache>
            </c:numRef>
          </c:val>
          <c:extLst>
            <c:ext xmlns:c16="http://schemas.microsoft.com/office/drawing/2014/chart" uri="{C3380CC4-5D6E-409C-BE32-E72D297353CC}">
              <c16:uniqueId val="{00000000-734B-4D1E-A372-77B3FB060199}"/>
            </c:ext>
          </c:extLst>
        </c:ser>
        <c:dLbls>
          <c:showLegendKey val="0"/>
          <c:showVal val="0"/>
          <c:showCatName val="0"/>
          <c:showSerName val="0"/>
          <c:showPercent val="0"/>
          <c:showBubbleSize val="0"/>
        </c:dLbls>
        <c:gapWidth val="219"/>
        <c:overlap val="-27"/>
        <c:axId val="405747040"/>
        <c:axId val="405748680"/>
      </c:barChart>
      <c:catAx>
        <c:axId val="4057470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ID4096"/>
          </a:p>
        </c:txPr>
        <c:crossAx val="405748680"/>
        <c:crosses val="autoZero"/>
        <c:auto val="1"/>
        <c:lblAlgn val="ctr"/>
        <c:lblOffset val="100"/>
        <c:noMultiLvlLbl val="0"/>
      </c:catAx>
      <c:valAx>
        <c:axId val="405748680"/>
        <c:scaling>
          <c:orientation val="minMax"/>
        </c:scaling>
        <c:delete val="0"/>
        <c:axPos val="l"/>
        <c:majorGridlines>
          <c:spPr>
            <a:ln w="9525" cap="flat" cmpd="sng" algn="ctr">
              <a:solidFill>
                <a:schemeClr val="tx1">
                  <a:lumMod val="15000"/>
                  <a:lumOff val="85000"/>
                </a:schemeClr>
              </a:solidFill>
              <a:round/>
            </a:ln>
            <a:effectLst/>
          </c:spPr>
        </c:majorGridlines>
        <c:numFmt formatCode="_ &quot;€&quot;\ * #,##0.00_ ;_ &quot;€&quot;\ * \-#,##0.00_ ;_ &quot;€&quot;\ * &quot;-&quot;??_ ;_ @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ID4096"/>
          </a:p>
        </c:txPr>
        <c:crossAx val="40574704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ID4096"/>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nl-NL" b="1"/>
              <a:t>PoD</a:t>
            </a:r>
            <a:r>
              <a:rPr lang="nl-NL" b="1" baseline="0"/>
              <a:t> 2023 Budget per Main Cost Category</a:t>
            </a:r>
            <a:endParaRPr lang="nl-NL"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LID4096"/>
        </a:p>
      </c:txPr>
    </c:title>
    <c:autoTitleDeleted val="0"/>
    <c:plotArea>
      <c:layout/>
      <c:barChart>
        <c:barDir val="bar"/>
        <c:grouping val="clustered"/>
        <c:varyColors val="0"/>
        <c:ser>
          <c:idx val="0"/>
          <c:order val="0"/>
          <c:spPr>
            <a:solidFill>
              <a:srgbClr val="4C8A6C"/>
            </a:solidFill>
            <a:ln>
              <a:noFill/>
            </a:ln>
            <a:effectLst/>
          </c:spPr>
          <c:invertIfNegative val="0"/>
          <c:dLbls>
            <c:dLbl>
              <c:idx val="0"/>
              <c:tx>
                <c:rich>
                  <a:bodyPr/>
                  <a:lstStyle/>
                  <a:p>
                    <a:fld id="{0B19D725-0E7E-4D41-B71B-A51E55966A1B}" type="CELLRANGE">
                      <a:rPr lang="en-US"/>
                      <a:pPr/>
                      <a:t>[CELLRANGE]</a:t>
                    </a:fld>
                    <a:endParaRPr lang="LID4096"/>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F627-4666-9C93-EE1C29784933}"/>
                </c:ext>
              </c:extLst>
            </c:dLbl>
            <c:dLbl>
              <c:idx val="1"/>
              <c:tx>
                <c:rich>
                  <a:bodyPr/>
                  <a:lstStyle/>
                  <a:p>
                    <a:fld id="{FD360B42-271A-40A0-8A1F-A4965138EECD}" type="CELLRANGE">
                      <a:rPr lang="en-GB"/>
                      <a:pPr/>
                      <a:t>[CELLRANGE]</a:t>
                    </a:fld>
                    <a:endParaRPr lang="LID4096"/>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F627-4666-9C93-EE1C29784933}"/>
                </c:ext>
              </c:extLst>
            </c:dLbl>
            <c:dLbl>
              <c:idx val="2"/>
              <c:tx>
                <c:rich>
                  <a:bodyPr/>
                  <a:lstStyle/>
                  <a:p>
                    <a:fld id="{71D01BD6-22DA-4F22-B3EE-F9533E889AEF}" type="CELLRANGE">
                      <a:rPr lang="en-GB"/>
                      <a:pPr/>
                      <a:t>[CELLRANGE]</a:t>
                    </a:fld>
                    <a:endParaRPr lang="LID4096"/>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F627-4666-9C93-EE1C29784933}"/>
                </c:ext>
              </c:extLst>
            </c:dLbl>
            <c:dLbl>
              <c:idx val="3"/>
              <c:tx>
                <c:rich>
                  <a:bodyPr/>
                  <a:lstStyle/>
                  <a:p>
                    <a:fld id="{F58F1913-DEC8-46AD-B208-60548F3BDE87}" type="CELLRANGE">
                      <a:rPr lang="en-GB"/>
                      <a:pPr/>
                      <a:t>[CELLRANGE]</a:t>
                    </a:fld>
                    <a:endParaRPr lang="LID4096"/>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F627-4666-9C93-EE1C29784933}"/>
                </c:ext>
              </c:extLst>
            </c:dLbl>
            <c:dLbl>
              <c:idx val="4"/>
              <c:tx>
                <c:rich>
                  <a:bodyPr/>
                  <a:lstStyle/>
                  <a:p>
                    <a:fld id="{AFF3ABC6-3591-4776-B6AB-9FD4F5D7C186}" type="CELLRANGE">
                      <a:rPr lang="en-GB"/>
                      <a:pPr/>
                      <a:t>[CELLRANGE]</a:t>
                    </a:fld>
                    <a:endParaRPr lang="LID4096"/>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F627-4666-9C93-EE1C29784933}"/>
                </c:ext>
              </c:extLst>
            </c:dLbl>
            <c:dLbl>
              <c:idx val="5"/>
              <c:tx>
                <c:rich>
                  <a:bodyPr/>
                  <a:lstStyle/>
                  <a:p>
                    <a:fld id="{8141EE30-7686-43C2-A753-E91F6FD5FB6F}" type="CELLRANGE">
                      <a:rPr lang="en-GB"/>
                      <a:pPr/>
                      <a:t>[CELLRANGE]</a:t>
                    </a:fld>
                    <a:endParaRPr lang="LID4096"/>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F627-4666-9C93-EE1C29784933}"/>
                </c:ext>
              </c:extLst>
            </c:dLbl>
            <c:dLbl>
              <c:idx val="6"/>
              <c:tx>
                <c:rich>
                  <a:bodyPr/>
                  <a:lstStyle/>
                  <a:p>
                    <a:fld id="{35EC898B-1210-4E04-8902-319E6C38A80F}" type="CELLRANGE">
                      <a:rPr lang="en-GB"/>
                      <a:pPr/>
                      <a:t>[CELLRANGE]</a:t>
                    </a:fld>
                    <a:endParaRPr lang="LID4096"/>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F627-4666-9C93-EE1C29784933}"/>
                </c:ext>
              </c:extLst>
            </c:dLbl>
            <c:dLbl>
              <c:idx val="7"/>
              <c:tx>
                <c:rich>
                  <a:bodyPr/>
                  <a:lstStyle/>
                  <a:p>
                    <a:fld id="{9A825359-AA82-4192-8074-C1EE49BC8D30}" type="CELLRANGE">
                      <a:rPr lang="en-GB"/>
                      <a:pPr/>
                      <a:t>[CELLRANGE]</a:t>
                    </a:fld>
                    <a:endParaRPr lang="LID4096"/>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F627-4666-9C93-EE1C29784933}"/>
                </c:ext>
              </c:extLst>
            </c:dLbl>
            <c:dLbl>
              <c:idx val="8"/>
              <c:tx>
                <c:rich>
                  <a:bodyPr/>
                  <a:lstStyle/>
                  <a:p>
                    <a:fld id="{54A1818B-D658-451D-A02A-1A6A0644A028}" type="CELLRANGE">
                      <a:rPr lang="en-GB"/>
                      <a:pPr/>
                      <a:t>[CELLRANGE]</a:t>
                    </a:fld>
                    <a:endParaRPr lang="LID4096"/>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F627-4666-9C93-EE1C29784933}"/>
                </c:ext>
              </c:extLst>
            </c:dLbl>
            <c:dLbl>
              <c:idx val="9"/>
              <c:tx>
                <c:rich>
                  <a:bodyPr/>
                  <a:lstStyle/>
                  <a:p>
                    <a:fld id="{B054F3E7-3A09-416D-BC3C-85F2A8DD7577}" type="CELLRANGE">
                      <a:rPr lang="en-GB"/>
                      <a:pPr/>
                      <a:t>[CELLRANGE]</a:t>
                    </a:fld>
                    <a:endParaRPr lang="LID4096"/>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F627-4666-9C93-EE1C29784933}"/>
                </c:ext>
              </c:extLst>
            </c:dLbl>
            <c:dLbl>
              <c:idx val="10"/>
              <c:tx>
                <c:rich>
                  <a:bodyPr/>
                  <a:lstStyle/>
                  <a:p>
                    <a:fld id="{A505FE84-646A-40B9-B2A1-C98F01B0EBB8}" type="CELLRANGE">
                      <a:rPr lang="en-GB"/>
                      <a:pPr/>
                      <a:t>[CELLRANGE]</a:t>
                    </a:fld>
                    <a:endParaRPr lang="LID4096"/>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F627-4666-9C93-EE1C29784933}"/>
                </c:ext>
              </c:extLst>
            </c:dLbl>
            <c:dLbl>
              <c:idx val="11"/>
              <c:tx>
                <c:rich>
                  <a:bodyPr/>
                  <a:lstStyle/>
                  <a:p>
                    <a:fld id="{6351EAFA-6652-4385-9144-301C2CBE2073}" type="CELLRANGE">
                      <a:rPr lang="en-GB"/>
                      <a:pPr/>
                      <a:t>[CELLRANGE]</a:t>
                    </a:fld>
                    <a:endParaRPr lang="LID4096"/>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F627-4666-9C93-EE1C2978493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LID4096"/>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multiLvlStrRef>
              <c:f>Charts!$B$42:$C$53</c:f>
              <c:multiLvlStrCache>
                <c:ptCount val="12"/>
                <c:lvl>
                  <c:pt idx="0">
                    <c:v>A. Staff costs</c:v>
                  </c:pt>
                  <c:pt idx="1">
                    <c:v>B. Local staff costs</c:v>
                  </c:pt>
                  <c:pt idx="2">
                    <c:v>C. Consultants and advisers</c:v>
                  </c:pt>
                  <c:pt idx="3">
                    <c:v>A. Activity costs</c:v>
                  </c:pt>
                  <c:pt idx="4">
                    <c:v>B. Costs of consortium partners and local NGOs</c:v>
                  </c:pt>
                  <c:pt idx="5">
                    <c:v>C. Activity-related travel costs</c:v>
                  </c:pt>
                  <c:pt idx="6">
                    <c:v>D. Project office costs (if applicable)</c:v>
                  </c:pt>
                  <c:pt idx="7">
                    <c:v>E. Equipment and investments</c:v>
                  </c:pt>
                  <c:pt idx="8">
                    <c:v>F. Monitoring, evaluation and auditing</c:v>
                  </c:pt>
                  <c:pt idx="9">
                    <c:v>A.  Costs of support staff</c:v>
                  </c:pt>
                  <c:pt idx="10">
                    <c:v>B.  Not directly allocable administrative costs</c:v>
                  </c:pt>
                  <c:pt idx="11">
                    <c:v>C.  Other non-allocable costs</c:v>
                  </c:pt>
                </c:lvl>
                <c:lvl>
                  <c:pt idx="0">
                    <c:v>Direct staff costs</c:v>
                  </c:pt>
                  <c:pt idx="3">
                    <c:v>Other direct programme costs</c:v>
                  </c:pt>
                  <c:pt idx="9">
                    <c:v>Overheads / indirect costs</c:v>
                  </c:pt>
                </c:lvl>
              </c:multiLvlStrCache>
            </c:multiLvlStrRef>
          </c:cat>
          <c:val>
            <c:numRef>
              <c:f>Charts!$E$42:$E$53</c:f>
              <c:numCache>
                <c:formatCode>_ "€"\ * #,##0_ ;_ "€"\ * \-#,##0_ ;_ "€"\ * "-"??_ ;_ @_ </c:formatCode>
                <c:ptCount val="12"/>
                <c:pt idx="0">
                  <c:v>709550.05797368428</c:v>
                </c:pt>
                <c:pt idx="1">
                  <c:v>1366156.8702233045</c:v>
                </c:pt>
                <c:pt idx="2">
                  <c:v>0</c:v>
                </c:pt>
                <c:pt idx="3">
                  <c:v>2327527.1082734568</c:v>
                </c:pt>
                <c:pt idx="4">
                  <c:v>508043.59489473695</c:v>
                </c:pt>
                <c:pt idx="5">
                  <c:v>375102.04222896922</c:v>
                </c:pt>
                <c:pt idx="6">
                  <c:v>343255.59120674536</c:v>
                </c:pt>
                <c:pt idx="7">
                  <c:v>55297.143718878549</c:v>
                </c:pt>
                <c:pt idx="8">
                  <c:v>497609.00653444708</c:v>
                </c:pt>
                <c:pt idx="9">
                  <c:v>265381.57515904284</c:v>
                </c:pt>
                <c:pt idx="10">
                  <c:v>0</c:v>
                </c:pt>
                <c:pt idx="11">
                  <c:v>428984.59000238671</c:v>
                </c:pt>
              </c:numCache>
            </c:numRef>
          </c:val>
          <c:extLst>
            <c:ext xmlns:c15="http://schemas.microsoft.com/office/drawing/2012/chart" uri="{02D57815-91ED-43cb-92C2-25804820EDAC}">
              <c15:datalabelsRange>
                <c15:f>Charts!$F$42:$F$53</c15:f>
                <c15:dlblRangeCache>
                  <c:ptCount val="12"/>
                  <c:pt idx="0">
                    <c:v>10%</c:v>
                  </c:pt>
                  <c:pt idx="1">
                    <c:v>20%</c:v>
                  </c:pt>
                  <c:pt idx="2">
                    <c:v>0%</c:v>
                  </c:pt>
                  <c:pt idx="3">
                    <c:v>34%</c:v>
                  </c:pt>
                  <c:pt idx="4">
                    <c:v>7%</c:v>
                  </c:pt>
                  <c:pt idx="5">
                    <c:v>5%</c:v>
                  </c:pt>
                  <c:pt idx="6">
                    <c:v>5%</c:v>
                  </c:pt>
                  <c:pt idx="7">
                    <c:v>1%</c:v>
                  </c:pt>
                  <c:pt idx="8">
                    <c:v>7%</c:v>
                  </c:pt>
                  <c:pt idx="9">
                    <c:v>4%</c:v>
                  </c:pt>
                  <c:pt idx="10">
                    <c:v>0%</c:v>
                  </c:pt>
                  <c:pt idx="11">
                    <c:v>6%</c:v>
                  </c:pt>
                </c15:dlblRangeCache>
              </c15:datalabelsRange>
            </c:ext>
            <c:ext xmlns:c16="http://schemas.microsoft.com/office/drawing/2014/chart" uri="{C3380CC4-5D6E-409C-BE32-E72D297353CC}">
              <c16:uniqueId val="{0000000C-F627-4666-9C93-EE1C29784933}"/>
            </c:ext>
          </c:extLst>
        </c:ser>
        <c:dLbls>
          <c:showLegendKey val="0"/>
          <c:showVal val="0"/>
          <c:showCatName val="0"/>
          <c:showSerName val="0"/>
          <c:showPercent val="0"/>
          <c:showBubbleSize val="0"/>
        </c:dLbls>
        <c:gapWidth val="182"/>
        <c:axId val="1564875736"/>
        <c:axId val="1564872456"/>
      </c:barChart>
      <c:catAx>
        <c:axId val="156487573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ID4096"/>
          </a:p>
        </c:txPr>
        <c:crossAx val="1564872456"/>
        <c:crosses val="autoZero"/>
        <c:auto val="1"/>
        <c:lblAlgn val="ctr"/>
        <c:lblOffset val="100"/>
        <c:noMultiLvlLbl val="0"/>
      </c:catAx>
      <c:valAx>
        <c:axId val="1564872456"/>
        <c:scaling>
          <c:orientation val="minMax"/>
        </c:scaling>
        <c:delete val="0"/>
        <c:axPos val="t"/>
        <c:majorGridlines>
          <c:spPr>
            <a:ln w="9525" cap="flat" cmpd="sng" algn="ctr">
              <a:solidFill>
                <a:schemeClr val="tx1">
                  <a:lumMod val="15000"/>
                  <a:lumOff val="85000"/>
                </a:schemeClr>
              </a:solidFill>
              <a:round/>
            </a:ln>
            <a:effectLst/>
          </c:spPr>
        </c:majorGridlines>
        <c:numFmt formatCode="_ &quot;€&quot;\ * #,##0_ ;_ &quot;€&quot;\ * \-#,##0_ ;_ &quot;€&quot;\ * &quot;-&quot;??_ ;_ @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ID4096"/>
          </a:p>
        </c:txPr>
        <c:crossAx val="1564875736"/>
        <c:crosses val="autoZero"/>
        <c:crossBetween val="between"/>
        <c:majorUnit val="2500000"/>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ID4096"/>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NL"/>
              <a:t>PoD Budget</a:t>
            </a:r>
            <a:r>
              <a:rPr lang="nl-NL" baseline="0"/>
              <a:t> per Year</a:t>
            </a:r>
            <a:endParaRPr lang="nl-NL"/>
          </a:p>
        </c:rich>
      </c:tx>
      <c:layout>
        <c:manualLayout>
          <c:xMode val="edge"/>
          <c:yMode val="edge"/>
          <c:x val="0.25297900262467193"/>
          <c:y val="4.379562043795620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LID4096"/>
        </a:p>
      </c:txPr>
    </c:title>
    <c:autoTitleDeleted val="0"/>
    <c:plotArea>
      <c:layout/>
      <c:lineChart>
        <c:grouping val="standard"/>
        <c:varyColors val="0"/>
        <c:ser>
          <c:idx val="0"/>
          <c:order val="0"/>
          <c:spPr>
            <a:ln w="28575" cap="rnd">
              <a:solidFill>
                <a:schemeClr val="accent1"/>
              </a:solidFill>
              <a:round/>
            </a:ln>
            <a:effectLst/>
          </c:spPr>
          <c:marker>
            <c:symbol val="none"/>
          </c:marker>
          <c:cat>
            <c:numRef>
              <c:f>[2]Charts!$A$5:$E$5</c:f>
              <c:numCache>
                <c:formatCode>General</c:formatCode>
                <c:ptCount val="5"/>
                <c:pt idx="0">
                  <c:v>2021</c:v>
                </c:pt>
                <c:pt idx="1">
                  <c:v>2022</c:v>
                </c:pt>
                <c:pt idx="2">
                  <c:v>2023</c:v>
                </c:pt>
                <c:pt idx="3">
                  <c:v>2024</c:v>
                </c:pt>
                <c:pt idx="4">
                  <c:v>2025</c:v>
                </c:pt>
              </c:numCache>
            </c:numRef>
          </c:cat>
          <c:val>
            <c:numRef>
              <c:f>[2]Charts!$A$6:$E$6</c:f>
              <c:numCache>
                <c:formatCode>General</c:formatCode>
                <c:ptCount val="5"/>
              </c:numCache>
            </c:numRef>
          </c:val>
          <c:smooth val="0"/>
          <c:extLst>
            <c:ext xmlns:c16="http://schemas.microsoft.com/office/drawing/2014/chart" uri="{C3380CC4-5D6E-409C-BE32-E72D297353CC}">
              <c16:uniqueId val="{00000000-E99F-42CD-A516-6326BD922C8B}"/>
            </c:ext>
          </c:extLst>
        </c:ser>
        <c:dLbls>
          <c:showLegendKey val="0"/>
          <c:showVal val="0"/>
          <c:showCatName val="0"/>
          <c:showSerName val="0"/>
          <c:showPercent val="0"/>
          <c:showBubbleSize val="0"/>
        </c:dLbls>
        <c:smooth val="0"/>
        <c:axId val="1133032688"/>
        <c:axId val="1123606320"/>
      </c:lineChart>
      <c:catAx>
        <c:axId val="11330326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ID4096"/>
          </a:p>
        </c:txPr>
        <c:crossAx val="1123606320"/>
        <c:crosses val="autoZero"/>
        <c:auto val="1"/>
        <c:lblAlgn val="ctr"/>
        <c:lblOffset val="100"/>
        <c:noMultiLvlLbl val="0"/>
      </c:catAx>
      <c:valAx>
        <c:axId val="1123606320"/>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ID4096"/>
          </a:p>
        </c:txPr>
        <c:crossAx val="113303268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ID4096"/>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xdr:col>
      <xdr:colOff>0</xdr:colOff>
      <xdr:row>57</xdr:row>
      <xdr:rowOff>0</xdr:rowOff>
    </xdr:from>
    <xdr:to>
      <xdr:col>1</xdr:col>
      <xdr:colOff>0</xdr:colOff>
      <xdr:row>57</xdr:row>
      <xdr:rowOff>0</xdr:rowOff>
    </xdr:to>
    <xdr:sp macro="" textlink="">
      <xdr:nvSpPr>
        <xdr:cNvPr id="3" name="Line 8">
          <a:extLst>
            <a:ext uri="{FF2B5EF4-FFF2-40B4-BE49-F238E27FC236}">
              <a16:creationId xmlns:a16="http://schemas.microsoft.com/office/drawing/2014/main" id="{00000000-0008-0000-0000-000003000000}"/>
            </a:ext>
          </a:extLst>
        </xdr:cNvPr>
        <xdr:cNvSpPr>
          <a:spLocks noChangeShapeType="1"/>
        </xdr:cNvSpPr>
      </xdr:nvSpPr>
      <xdr:spPr bwMode="auto">
        <a:xfrm>
          <a:off x="295275" y="10753725"/>
          <a:ext cx="0" cy="0"/>
        </a:xfrm>
        <a:prstGeom prst="line">
          <a:avLst/>
        </a:prstGeom>
        <a:noFill/>
        <a:ln w="6108">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365123</xdr:colOff>
      <xdr:row>0</xdr:row>
      <xdr:rowOff>9523</xdr:rowOff>
    </xdr:from>
    <xdr:to>
      <xdr:col>11</xdr:col>
      <xdr:colOff>6350</xdr:colOff>
      <xdr:row>17</xdr:row>
      <xdr:rowOff>171449</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427035</xdr:colOff>
      <xdr:row>19</xdr:row>
      <xdr:rowOff>361950</xdr:rowOff>
    </xdr:from>
    <xdr:to>
      <xdr:col>5</xdr:col>
      <xdr:colOff>266700</xdr:colOff>
      <xdr:row>37</xdr:row>
      <xdr:rowOff>171450</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7936</xdr:colOff>
      <xdr:row>39</xdr:row>
      <xdr:rowOff>3174</xdr:rowOff>
    </xdr:from>
    <xdr:to>
      <xdr:col>16</xdr:col>
      <xdr:colOff>609599</xdr:colOff>
      <xdr:row>57</xdr:row>
      <xdr:rowOff>38100</xdr:rowOff>
    </xdr:to>
    <xdr:graphicFrame macro="">
      <xdr:nvGraphicFramePr>
        <xdr:cNvPr id="5" name="Chart 4">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1054100</xdr:colOff>
      <xdr:row>63</xdr:row>
      <xdr:rowOff>0</xdr:rowOff>
    </xdr:from>
    <xdr:to>
      <xdr:col>13</xdr:col>
      <xdr:colOff>301625</xdr:colOff>
      <xdr:row>77</xdr:row>
      <xdr:rowOff>85725</xdr:rowOff>
    </xdr:to>
    <xdr:graphicFrame macro="">
      <xdr:nvGraphicFramePr>
        <xdr:cNvPr id="6" name="Chart 5">
          <a:extLst>
            <a:ext uri="{FF2B5EF4-FFF2-40B4-BE49-F238E27FC236}">
              <a16:creationId xmlns:a16="http://schemas.microsoft.com/office/drawing/2014/main" id="{AC3901E1-E46F-4FA6-8E8B-E9A6DFA6C8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Grants%20Management/Power%20of%20Dialogue/8.%20Finance/2023%20Planning/Budget%202023%20FINAL/20221111_Internal%20Consolidated%20PoD%20Financial%20Planning%202023_MFA%20format_V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zineblamriki\AppData\Local\Microsoft\Windows\INetCache\Content.Outlook\GXVZ1MKZ\20221107_%20Overall%20PoD%20Financial%20Planning%202023_MFA%20format_Vdraf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Budget"/>
      <sheetName val="Charts"/>
      <sheetName val="NIMD GO"/>
      <sheetName val="CEMI"/>
      <sheetName val="GORIN"/>
      <sheetName val="AMwA"/>
      <sheetName val="Mali"/>
      <sheetName val="Mozambique"/>
      <sheetName val="Burkina Faso"/>
      <sheetName val="Niger"/>
      <sheetName val="Kenya"/>
      <sheetName val="Uganda"/>
      <sheetName val="Ethiopia"/>
      <sheetName val="Sudan"/>
      <sheetName val="Jordan"/>
      <sheetName val="Iraq"/>
      <sheetName val="Colombia"/>
      <sheetName val="Guatemala"/>
      <sheetName val="Myanmar"/>
    </sheetNames>
    <sheetDataSet>
      <sheetData sheetId="0" refreshError="1"/>
      <sheetData sheetId="1" refreshError="1"/>
      <sheetData sheetId="2">
        <row r="26">
          <cell r="C26">
            <v>667718.64473684202</v>
          </cell>
        </row>
        <row r="27">
          <cell r="C27">
            <v>0</v>
          </cell>
        </row>
        <row r="28">
          <cell r="C28">
            <v>0</v>
          </cell>
        </row>
        <row r="32">
          <cell r="C32">
            <v>0</v>
          </cell>
        </row>
        <row r="33">
          <cell r="C33">
            <v>0</v>
          </cell>
        </row>
        <row r="34">
          <cell r="C34">
            <v>198947</v>
          </cell>
        </row>
        <row r="35">
          <cell r="C35">
            <v>99729.121363823069</v>
          </cell>
        </row>
        <row r="37">
          <cell r="C37">
            <v>455256.48157894734</v>
          </cell>
        </row>
        <row r="38">
          <cell r="C38">
            <v>33500</v>
          </cell>
        </row>
        <row r="40">
          <cell r="C40">
            <v>107170.87863617693</v>
          </cell>
        </row>
        <row r="41">
          <cell r="C41">
            <v>0</v>
          </cell>
        </row>
        <row r="42">
          <cell r="C42">
            <v>0</v>
          </cell>
        </row>
        <row r="43">
          <cell r="C43">
            <v>259143.15789473685</v>
          </cell>
        </row>
        <row r="44">
          <cell r="C44">
            <v>135000</v>
          </cell>
        </row>
        <row r="50">
          <cell r="C50">
            <v>228075.07894736843</v>
          </cell>
        </row>
        <row r="51">
          <cell r="C51">
            <v>0</v>
          </cell>
        </row>
        <row r="52">
          <cell r="C52">
            <v>372291.56763147342</v>
          </cell>
        </row>
      </sheetData>
      <sheetData sheetId="3">
        <row r="26">
          <cell r="C26">
            <v>0</v>
          </cell>
        </row>
        <row r="27">
          <cell r="C27">
            <v>104074.96619498145</v>
          </cell>
        </row>
        <row r="32">
          <cell r="C32">
            <v>0</v>
          </cell>
        </row>
        <row r="33">
          <cell r="C33">
            <v>0</v>
          </cell>
        </row>
        <row r="34">
          <cell r="C34">
            <v>226163.92499999999</v>
          </cell>
        </row>
        <row r="35">
          <cell r="C35">
            <v>134028.11911764689</v>
          </cell>
        </row>
        <row r="37">
          <cell r="C37">
            <v>0</v>
          </cell>
        </row>
        <row r="38">
          <cell r="C38">
            <v>0</v>
          </cell>
        </row>
        <row r="40">
          <cell r="C40">
            <v>40021.338235294119</v>
          </cell>
        </row>
        <row r="41">
          <cell r="C41">
            <v>13922.770528525842</v>
          </cell>
        </row>
        <row r="42">
          <cell r="C42">
            <v>2327.58</v>
          </cell>
        </row>
        <row r="43">
          <cell r="C43">
            <v>4349.5649264087151</v>
          </cell>
        </row>
        <row r="44">
          <cell r="C44">
            <v>3489.979610569771</v>
          </cell>
        </row>
        <row r="50">
          <cell r="C50">
            <v>0</v>
          </cell>
        </row>
        <row r="51">
          <cell r="C51">
            <v>0</v>
          </cell>
        </row>
        <row r="52">
          <cell r="C52">
            <v>47321.749558823452</v>
          </cell>
        </row>
      </sheetData>
      <sheetData sheetId="4">
        <row r="26">
          <cell r="C26">
            <v>0</v>
          </cell>
        </row>
        <row r="27">
          <cell r="C27">
            <v>257875.13510794158</v>
          </cell>
        </row>
        <row r="28">
          <cell r="C28">
            <v>0</v>
          </cell>
        </row>
        <row r="32">
          <cell r="C32">
            <v>0</v>
          </cell>
        </row>
        <row r="33">
          <cell r="C33">
            <v>0</v>
          </cell>
        </row>
        <row r="34">
          <cell r="C34">
            <v>0</v>
          </cell>
        </row>
        <row r="35">
          <cell r="C35">
            <v>132427.37964116567</v>
          </cell>
        </row>
        <row r="37">
          <cell r="C37">
            <v>0</v>
          </cell>
        </row>
        <row r="38">
          <cell r="C38">
            <v>0</v>
          </cell>
        </row>
        <row r="40">
          <cell r="C40">
            <v>108696.14929027359</v>
          </cell>
        </row>
        <row r="41">
          <cell r="C41">
            <v>47058.534324658482</v>
          </cell>
        </row>
        <row r="42">
          <cell r="C42">
            <v>1981.837224086335</v>
          </cell>
        </row>
        <row r="43">
          <cell r="C43">
            <v>15904.243723292839</v>
          </cell>
        </row>
        <row r="44">
          <cell r="C44">
            <v>0</v>
          </cell>
        </row>
        <row r="50">
          <cell r="C50">
            <v>27429.846773492773</v>
          </cell>
        </row>
        <row r="51">
          <cell r="C51">
            <v>0</v>
          </cell>
        </row>
        <row r="52">
          <cell r="C52">
            <v>9980.5339243273575</v>
          </cell>
        </row>
      </sheetData>
      <sheetData sheetId="5">
        <row r="26">
          <cell r="C26">
            <v>0</v>
          </cell>
        </row>
        <row r="27">
          <cell r="C27">
            <v>182689.85488859456</v>
          </cell>
        </row>
        <row r="28">
          <cell r="C28">
            <v>0</v>
          </cell>
        </row>
        <row r="32">
          <cell r="C32">
            <v>0</v>
          </cell>
        </row>
        <row r="33">
          <cell r="C33">
            <v>126484.7977623724</v>
          </cell>
        </row>
        <row r="34">
          <cell r="C34">
            <v>0</v>
          </cell>
        </row>
        <row r="35">
          <cell r="C35">
            <v>180355.45706150879</v>
          </cell>
        </row>
        <row r="37">
          <cell r="C37">
            <v>0</v>
          </cell>
        </row>
        <row r="38">
          <cell r="C38">
            <v>0</v>
          </cell>
        </row>
        <row r="40">
          <cell r="C40">
            <v>16149.487095993747</v>
          </cell>
        </row>
        <row r="41">
          <cell r="C41">
            <v>68514.032473923828</v>
          </cell>
        </row>
        <row r="42">
          <cell r="C42">
            <v>19165.716890594646</v>
          </cell>
        </row>
        <row r="43">
          <cell r="C43">
            <v>17819.768495242679</v>
          </cell>
        </row>
        <row r="44">
          <cell r="C44">
            <v>3155.1823029152883</v>
          </cell>
        </row>
        <row r="50">
          <cell r="C50">
            <v>0</v>
          </cell>
        </row>
        <row r="51">
          <cell r="C51">
            <v>0</v>
          </cell>
        </row>
        <row r="52">
          <cell r="C52">
            <v>0</v>
          </cell>
        </row>
      </sheetData>
      <sheetData sheetId="6">
        <row r="26">
          <cell r="C26">
            <v>0</v>
          </cell>
        </row>
        <row r="27">
          <cell r="C27">
            <v>90151.904553194792</v>
          </cell>
        </row>
        <row r="28">
          <cell r="C28">
            <v>0</v>
          </cell>
        </row>
        <row r="32">
          <cell r="C32">
            <v>0</v>
          </cell>
        </row>
        <row r="33">
          <cell r="C33">
            <v>58281.496917709555</v>
          </cell>
        </row>
        <row r="34">
          <cell r="C34">
            <v>0</v>
          </cell>
        </row>
        <row r="35">
          <cell r="C35">
            <v>0</v>
          </cell>
        </row>
        <row r="37">
          <cell r="C37">
            <v>0</v>
          </cell>
        </row>
        <row r="38">
          <cell r="C38">
            <v>0</v>
          </cell>
        </row>
        <row r="40">
          <cell r="C40">
            <v>10284.970044301686</v>
          </cell>
        </row>
        <row r="41">
          <cell r="C41">
            <v>38994.893226232816</v>
          </cell>
        </row>
        <row r="42">
          <cell r="C42">
            <v>0</v>
          </cell>
        </row>
        <row r="43">
          <cell r="C43">
            <v>0</v>
          </cell>
        </row>
        <row r="44">
          <cell r="C44">
            <v>2286.7352585611557</v>
          </cell>
        </row>
        <row r="50">
          <cell r="C50">
            <v>0</v>
          </cell>
        </row>
        <row r="51">
          <cell r="C51">
            <v>0</v>
          </cell>
        </row>
        <row r="52">
          <cell r="C52">
            <v>0</v>
          </cell>
        </row>
      </sheetData>
      <sheetData sheetId="7">
        <row r="26">
          <cell r="C26">
            <v>0</v>
          </cell>
        </row>
        <row r="27">
          <cell r="C27">
            <v>0</v>
          </cell>
        </row>
        <row r="28">
          <cell r="C28">
            <v>0</v>
          </cell>
        </row>
        <row r="32">
          <cell r="C32">
            <v>88847.7</v>
          </cell>
        </row>
        <row r="33">
          <cell r="C33">
            <v>111152.19230769233</v>
          </cell>
        </row>
        <row r="34">
          <cell r="C34">
            <v>0</v>
          </cell>
        </row>
        <row r="35">
          <cell r="C35">
            <v>0</v>
          </cell>
        </row>
        <row r="37">
          <cell r="C37">
            <v>0</v>
          </cell>
        </row>
        <row r="38">
          <cell r="C38">
            <v>0</v>
          </cell>
        </row>
        <row r="40">
          <cell r="C40">
            <v>0</v>
          </cell>
        </row>
        <row r="41">
          <cell r="C41">
            <v>0</v>
          </cell>
        </row>
        <row r="42">
          <cell r="C42">
            <v>0</v>
          </cell>
        </row>
        <row r="43">
          <cell r="C43">
            <v>0</v>
          </cell>
        </row>
        <row r="44">
          <cell r="C44">
            <v>0</v>
          </cell>
        </row>
        <row r="50">
          <cell r="C50">
            <v>0</v>
          </cell>
        </row>
        <row r="51">
          <cell r="C51">
            <v>0</v>
          </cell>
        </row>
        <row r="52">
          <cell r="C52">
            <v>0</v>
          </cell>
        </row>
      </sheetData>
      <sheetData sheetId="8">
        <row r="26">
          <cell r="C26">
            <v>0</v>
          </cell>
        </row>
        <row r="27">
          <cell r="C27">
            <v>105183.06106825602</v>
          </cell>
        </row>
        <row r="28">
          <cell r="C28">
            <v>0</v>
          </cell>
        </row>
        <row r="32">
          <cell r="C32">
            <v>0</v>
          </cell>
        </row>
        <row r="33">
          <cell r="C33">
            <v>58281.496917709555</v>
          </cell>
        </row>
        <row r="34">
          <cell r="C34">
            <v>0</v>
          </cell>
        </row>
        <row r="35">
          <cell r="C35">
            <v>0</v>
          </cell>
        </row>
        <row r="37">
          <cell r="C37">
            <v>0</v>
          </cell>
        </row>
        <row r="38">
          <cell r="C38">
            <v>0</v>
          </cell>
        </row>
        <row r="40">
          <cell r="C40">
            <v>10284.970044301686</v>
          </cell>
        </row>
        <row r="41">
          <cell r="C41">
            <v>23963.894243067763</v>
          </cell>
        </row>
        <row r="42">
          <cell r="C42">
            <v>0</v>
          </cell>
        </row>
        <row r="43">
          <cell r="C43">
            <v>0</v>
          </cell>
        </row>
        <row r="44">
          <cell r="C44">
            <v>2286.7352585611557</v>
          </cell>
        </row>
        <row r="50">
          <cell r="C50">
            <v>0</v>
          </cell>
        </row>
        <row r="51">
          <cell r="C51">
            <v>0</v>
          </cell>
        </row>
        <row r="52">
          <cell r="C52">
            <v>0</v>
          </cell>
        </row>
      </sheetData>
      <sheetData sheetId="9">
        <row r="26">
          <cell r="C26">
            <v>0</v>
          </cell>
        </row>
        <row r="27">
          <cell r="C27">
            <v>106646.50780877404</v>
          </cell>
        </row>
        <row r="28">
          <cell r="C28">
            <v>0</v>
          </cell>
        </row>
        <row r="32">
          <cell r="C32">
            <v>0</v>
          </cell>
        </row>
        <row r="33">
          <cell r="C33">
            <v>58281.131417709519</v>
          </cell>
        </row>
        <row r="34">
          <cell r="C34">
            <v>0</v>
          </cell>
        </row>
        <row r="35">
          <cell r="C35">
            <v>0</v>
          </cell>
        </row>
        <row r="37">
          <cell r="C37">
            <v>0</v>
          </cell>
        </row>
        <row r="38">
          <cell r="C38">
            <v>0</v>
          </cell>
        </row>
        <row r="40">
          <cell r="C40">
            <v>10284.90554430168</v>
          </cell>
        </row>
        <row r="41">
          <cell r="C41">
            <v>22500.89438179637</v>
          </cell>
        </row>
        <row r="42">
          <cell r="C42">
            <v>0</v>
          </cell>
        </row>
        <row r="43">
          <cell r="C43">
            <v>0</v>
          </cell>
        </row>
        <row r="44">
          <cell r="C44">
            <v>2286.7352585611557</v>
          </cell>
        </row>
        <row r="50">
          <cell r="C50">
            <v>0</v>
          </cell>
        </row>
        <row r="51">
          <cell r="C51">
            <v>0</v>
          </cell>
        </row>
        <row r="52">
          <cell r="C52">
            <v>0</v>
          </cell>
        </row>
      </sheetData>
      <sheetData sheetId="10">
        <row r="26">
          <cell r="C26">
            <v>0</v>
          </cell>
        </row>
        <row r="27">
          <cell r="C27">
            <v>0</v>
          </cell>
        </row>
        <row r="28">
          <cell r="C28">
            <v>0</v>
          </cell>
        </row>
        <row r="32">
          <cell r="C32">
            <v>107823.04541559555</v>
          </cell>
        </row>
        <row r="33">
          <cell r="C33">
            <v>92176.954584404477</v>
          </cell>
        </row>
        <row r="34">
          <cell r="C34">
            <v>0</v>
          </cell>
        </row>
        <row r="35">
          <cell r="C35">
            <v>0</v>
          </cell>
        </row>
        <row r="37">
          <cell r="C37">
            <v>0</v>
          </cell>
        </row>
        <row r="38">
          <cell r="C38">
            <v>0</v>
          </cell>
        </row>
        <row r="40">
          <cell r="C40">
            <v>0</v>
          </cell>
        </row>
        <row r="41">
          <cell r="C41">
            <v>0</v>
          </cell>
        </row>
        <row r="42">
          <cell r="C42">
            <v>0</v>
          </cell>
        </row>
        <row r="43">
          <cell r="C43">
            <v>0</v>
          </cell>
        </row>
        <row r="44">
          <cell r="C44">
            <v>0</v>
          </cell>
        </row>
        <row r="50">
          <cell r="C50">
            <v>0</v>
          </cell>
        </row>
        <row r="51">
          <cell r="C51">
            <v>0</v>
          </cell>
        </row>
        <row r="52">
          <cell r="C52">
            <v>0</v>
          </cell>
        </row>
      </sheetData>
      <sheetData sheetId="11">
        <row r="26">
          <cell r="C26">
            <v>0</v>
          </cell>
        </row>
        <row r="27">
          <cell r="C27">
            <v>80019.920842105275</v>
          </cell>
        </row>
        <row r="28">
          <cell r="C28">
            <v>0</v>
          </cell>
        </row>
        <row r="32">
          <cell r="C32">
            <v>0</v>
          </cell>
        </row>
        <row r="33">
          <cell r="C33">
            <v>78400</v>
          </cell>
        </row>
        <row r="34">
          <cell r="C34">
            <v>0</v>
          </cell>
        </row>
        <row r="35">
          <cell r="C35">
            <v>0</v>
          </cell>
        </row>
        <row r="37">
          <cell r="C37">
            <v>0</v>
          </cell>
        </row>
        <row r="38">
          <cell r="C38">
            <v>0</v>
          </cell>
        </row>
        <row r="40">
          <cell r="C40">
            <v>1600</v>
          </cell>
        </row>
        <row r="41">
          <cell r="C41">
            <v>35195.311004784686</v>
          </cell>
        </row>
        <row r="42">
          <cell r="C42">
            <v>0</v>
          </cell>
        </row>
        <row r="43">
          <cell r="C43">
            <v>0</v>
          </cell>
        </row>
        <row r="44">
          <cell r="C44">
            <v>4784.6889952153106</v>
          </cell>
        </row>
        <row r="50">
          <cell r="C50">
            <v>0</v>
          </cell>
        </row>
        <row r="51">
          <cell r="C51">
            <v>0</v>
          </cell>
        </row>
        <row r="52">
          <cell r="C52">
            <v>0</v>
          </cell>
        </row>
      </sheetData>
      <sheetData sheetId="12">
        <row r="26">
          <cell r="C26">
            <v>0</v>
          </cell>
        </row>
        <row r="27">
          <cell r="C27">
            <v>80258.69461536454</v>
          </cell>
        </row>
        <row r="28">
          <cell r="C28">
            <v>0</v>
          </cell>
        </row>
        <row r="32">
          <cell r="C32">
            <v>0</v>
          </cell>
        </row>
        <row r="33">
          <cell r="C33">
            <v>90000</v>
          </cell>
        </row>
        <row r="34">
          <cell r="C34">
            <v>0</v>
          </cell>
        </row>
        <row r="35">
          <cell r="C35">
            <v>0</v>
          </cell>
        </row>
        <row r="37">
          <cell r="C37">
            <v>0</v>
          </cell>
        </row>
        <row r="38">
          <cell r="C38">
            <v>0</v>
          </cell>
        </row>
        <row r="40">
          <cell r="C40">
            <v>10000</v>
          </cell>
        </row>
        <row r="41">
          <cell r="C41">
            <v>16852.61988164884</v>
          </cell>
        </row>
        <row r="42">
          <cell r="C42">
            <v>1025.8747609818954</v>
          </cell>
        </row>
        <row r="43">
          <cell r="C43">
            <v>0</v>
          </cell>
        </row>
        <row r="44">
          <cell r="C44">
            <v>1862.9827906964711</v>
          </cell>
        </row>
        <row r="50">
          <cell r="C50">
            <v>0</v>
          </cell>
        </row>
        <row r="51">
          <cell r="C51">
            <v>0</v>
          </cell>
        </row>
        <row r="52">
          <cell r="C52">
            <v>0</v>
          </cell>
        </row>
      </sheetData>
      <sheetData sheetId="13">
        <row r="26">
          <cell r="C26">
            <v>0</v>
          </cell>
        </row>
        <row r="27">
          <cell r="C27">
            <v>25000</v>
          </cell>
        </row>
        <row r="28">
          <cell r="C28">
            <v>0</v>
          </cell>
        </row>
        <row r="32">
          <cell r="C32">
            <v>0</v>
          </cell>
        </row>
        <row r="33">
          <cell r="C33">
            <v>19000</v>
          </cell>
        </row>
        <row r="34">
          <cell r="C34">
            <v>0</v>
          </cell>
        </row>
        <row r="35">
          <cell r="C35">
            <v>0</v>
          </cell>
        </row>
        <row r="37">
          <cell r="C37">
            <v>0</v>
          </cell>
        </row>
        <row r="38">
          <cell r="C38">
            <v>0</v>
          </cell>
        </row>
        <row r="40">
          <cell r="C40">
            <v>3000</v>
          </cell>
        </row>
        <row r="41">
          <cell r="C41">
            <v>3000</v>
          </cell>
        </row>
        <row r="42">
          <cell r="C42">
            <v>0</v>
          </cell>
        </row>
        <row r="43">
          <cell r="C43">
            <v>0</v>
          </cell>
        </row>
        <row r="44">
          <cell r="C44">
            <v>0</v>
          </cell>
        </row>
        <row r="50">
          <cell r="C50">
            <v>0</v>
          </cell>
        </row>
        <row r="51">
          <cell r="C51">
            <v>0</v>
          </cell>
        </row>
        <row r="52">
          <cell r="C52">
            <v>0</v>
          </cell>
        </row>
      </sheetData>
      <sheetData sheetId="14">
        <row r="26">
          <cell r="C26">
            <v>0</v>
          </cell>
        </row>
        <row r="27">
          <cell r="C27">
            <v>100000</v>
          </cell>
        </row>
        <row r="28">
          <cell r="C28">
            <v>0</v>
          </cell>
        </row>
        <row r="32">
          <cell r="C32">
            <v>0</v>
          </cell>
        </row>
        <row r="33">
          <cell r="C33">
            <v>59009.461199999998</v>
          </cell>
        </row>
        <row r="34">
          <cell r="C34">
            <v>0</v>
          </cell>
        </row>
        <row r="35">
          <cell r="C35">
            <v>0</v>
          </cell>
        </row>
        <row r="37">
          <cell r="C37">
            <v>0</v>
          </cell>
        </row>
        <row r="38">
          <cell r="C38">
            <v>0</v>
          </cell>
        </row>
        <row r="40">
          <cell r="C40">
            <v>14752.365299999999</v>
          </cell>
        </row>
        <row r="41">
          <cell r="C41">
            <v>21216.513499999997</v>
          </cell>
        </row>
        <row r="42">
          <cell r="C42">
            <v>3766.2449999999999</v>
          </cell>
        </row>
        <row r="43">
          <cell r="C43">
            <v>0</v>
          </cell>
        </row>
        <row r="44">
          <cell r="C44">
            <v>1255.415</v>
          </cell>
        </row>
        <row r="50">
          <cell r="C50">
            <v>0</v>
          </cell>
        </row>
        <row r="51">
          <cell r="C51">
            <v>0</v>
          </cell>
        </row>
        <row r="52">
          <cell r="C52">
            <v>0</v>
          </cell>
        </row>
      </sheetData>
      <sheetData sheetId="15">
        <row r="26">
          <cell r="C26">
            <v>0</v>
          </cell>
        </row>
        <row r="27">
          <cell r="C27">
            <v>25000</v>
          </cell>
        </row>
        <row r="28">
          <cell r="C28">
            <v>0</v>
          </cell>
        </row>
        <row r="32">
          <cell r="C32">
            <v>0</v>
          </cell>
        </row>
        <row r="33">
          <cell r="C33">
            <v>19000</v>
          </cell>
        </row>
        <row r="34">
          <cell r="C34">
            <v>0</v>
          </cell>
        </row>
        <row r="35">
          <cell r="C35">
            <v>0</v>
          </cell>
        </row>
        <row r="37">
          <cell r="C37">
            <v>0</v>
          </cell>
        </row>
        <row r="38">
          <cell r="C38">
            <v>0</v>
          </cell>
        </row>
        <row r="40">
          <cell r="C40">
            <v>3000</v>
          </cell>
        </row>
        <row r="41">
          <cell r="C41">
            <v>3000</v>
          </cell>
        </row>
        <row r="42">
          <cell r="C42">
            <v>0</v>
          </cell>
        </row>
        <row r="43">
          <cell r="C43">
            <v>0</v>
          </cell>
        </row>
        <row r="44">
          <cell r="C44">
            <v>0</v>
          </cell>
        </row>
        <row r="50">
          <cell r="C50">
            <v>0</v>
          </cell>
        </row>
        <row r="51">
          <cell r="C51">
            <v>0</v>
          </cell>
        </row>
        <row r="52">
          <cell r="C52">
            <v>0</v>
          </cell>
        </row>
      </sheetData>
      <sheetData sheetId="16">
        <row r="26">
          <cell r="C26">
            <v>0</v>
          </cell>
        </row>
        <row r="27">
          <cell r="C27">
            <v>106662.873274746</v>
          </cell>
        </row>
        <row r="28">
          <cell r="C28">
            <v>0</v>
          </cell>
        </row>
        <row r="32">
          <cell r="C32">
            <v>0</v>
          </cell>
        </row>
        <row r="33">
          <cell r="C33">
            <v>68464.371764722397</v>
          </cell>
        </row>
        <row r="34">
          <cell r="C34">
            <v>0</v>
          </cell>
        </row>
        <row r="35">
          <cell r="C35">
            <v>0</v>
          </cell>
        </row>
        <row r="37">
          <cell r="C37">
            <v>0</v>
          </cell>
        </row>
        <row r="38">
          <cell r="C38">
            <v>0</v>
          </cell>
        </row>
        <row r="40">
          <cell r="C40">
            <v>7607.1524183024885</v>
          </cell>
        </row>
        <row r="41">
          <cell r="C41">
            <v>23479.75297714286</v>
          </cell>
        </row>
        <row r="42">
          <cell r="C42">
            <v>3568.5714285714294</v>
          </cell>
        </row>
        <row r="43">
          <cell r="C43">
            <v>0</v>
          </cell>
        </row>
        <row r="44">
          <cell r="C44">
            <v>2000.0000000000002</v>
          </cell>
        </row>
        <row r="50">
          <cell r="C50">
            <v>0</v>
          </cell>
        </row>
        <row r="51">
          <cell r="C51">
            <v>0</v>
          </cell>
        </row>
        <row r="52">
          <cell r="C52">
            <v>0</v>
          </cell>
        </row>
      </sheetData>
      <sheetData sheetId="17">
        <row r="26">
          <cell r="C26">
            <v>0</v>
          </cell>
        </row>
        <row r="27">
          <cell r="C27">
            <v>114711.55650000001</v>
          </cell>
        </row>
        <row r="28">
          <cell r="C28">
            <v>0</v>
          </cell>
        </row>
        <row r="32">
          <cell r="C32">
            <v>0</v>
          </cell>
        </row>
        <row r="33">
          <cell r="C33">
            <v>62562.25</v>
          </cell>
        </row>
        <row r="34">
          <cell r="C34">
            <v>0</v>
          </cell>
        </row>
        <row r="35">
          <cell r="C35">
            <v>0</v>
          </cell>
        </row>
        <row r="37">
          <cell r="C37">
            <v>0</v>
          </cell>
        </row>
        <row r="38">
          <cell r="C38">
            <v>0</v>
          </cell>
        </row>
        <row r="40">
          <cell r="C40">
            <v>3292.75</v>
          </cell>
        </row>
        <row r="41">
          <cell r="C41">
            <v>15961.817999999999</v>
          </cell>
        </row>
        <row r="42">
          <cell r="C42">
            <v>0</v>
          </cell>
        </row>
        <row r="43">
          <cell r="C43">
            <v>0</v>
          </cell>
        </row>
        <row r="44">
          <cell r="C44">
            <v>1500</v>
          </cell>
        </row>
        <row r="50">
          <cell r="C50">
            <v>0</v>
          </cell>
        </row>
        <row r="51">
          <cell r="C51">
            <v>0</v>
          </cell>
        </row>
        <row r="52">
          <cell r="C52">
            <v>0</v>
          </cell>
        </row>
      </sheetData>
      <sheetData sheetId="18">
        <row r="26">
          <cell r="C26">
            <v>0</v>
          </cell>
        </row>
        <row r="27">
          <cell r="C27">
            <v>82496.640761385599</v>
          </cell>
        </row>
        <row r="28">
          <cell r="C28">
            <v>0</v>
          </cell>
        </row>
        <row r="32">
          <cell r="C32">
            <v>0</v>
          </cell>
        </row>
        <row r="33">
          <cell r="C33">
            <v>79801.001266001651</v>
          </cell>
        </row>
        <row r="34">
          <cell r="C34">
            <v>0</v>
          </cell>
        </row>
        <row r="35">
          <cell r="C35">
            <v>0</v>
          </cell>
        </row>
        <row r="37">
          <cell r="C37">
            <v>0</v>
          </cell>
        </row>
        <row r="38">
          <cell r="C38">
            <v>0</v>
          </cell>
        </row>
        <row r="40">
          <cell r="C40">
            <v>14082.529635176761</v>
          </cell>
        </row>
        <row r="41">
          <cell r="C41">
            <v>18843.883804114052</v>
          </cell>
        </row>
        <row r="42">
          <cell r="C42">
            <v>1943.7584037511058</v>
          </cell>
        </row>
        <row r="43">
          <cell r="C43">
            <v>0</v>
          </cell>
        </row>
        <row r="44">
          <cell r="C44">
            <v>2832.2849509107</v>
          </cell>
        </row>
        <row r="50">
          <cell r="C50">
            <v>0</v>
          </cell>
        </row>
        <row r="51">
          <cell r="C51">
            <v>0</v>
          </cell>
        </row>
        <row r="52">
          <cell r="C52">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Budget"/>
      <sheetName val="Charts"/>
      <sheetName val="NIMD GO"/>
      <sheetName val="CEMI"/>
      <sheetName val="GORIN"/>
      <sheetName val="AMwA"/>
      <sheetName val="Mali"/>
      <sheetName val="Burkina Faso"/>
      <sheetName val="Niger"/>
      <sheetName val="Mozambique"/>
      <sheetName val="Kenya"/>
      <sheetName val="Uganda"/>
      <sheetName val="Ethiopia"/>
      <sheetName val="Sudan"/>
      <sheetName val="Jordan"/>
      <sheetName val="Iraq"/>
      <sheetName val="Colombia"/>
      <sheetName val="Guatemala"/>
      <sheetName val="Myanmar"/>
    </sheetNames>
    <sheetDataSet>
      <sheetData sheetId="0" refreshError="1"/>
      <sheetData sheetId="1">
        <row r="5">
          <cell r="A5">
            <v>2021</v>
          </cell>
          <cell r="B5">
            <v>2022</v>
          </cell>
          <cell r="C5">
            <v>2023</v>
          </cell>
          <cell r="D5">
            <v>2024</v>
          </cell>
          <cell r="E5">
            <v>2025</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B58"/>
  <sheetViews>
    <sheetView tabSelected="1" topLeftCell="F53" zoomScale="80" zoomScaleNormal="80" workbookViewId="0">
      <selection activeCell="F64" sqref="F64"/>
    </sheetView>
  </sheetViews>
  <sheetFormatPr defaultColWidth="9.1796875" defaultRowHeight="14.5" outlineLevelRow="1" x14ac:dyDescent="0.35"/>
  <cols>
    <col min="1" max="1" width="4.453125" style="2" bestFit="1" customWidth="1"/>
    <col min="2" max="2" width="50.54296875" style="2" bestFit="1" customWidth="1"/>
    <col min="3" max="4" width="17.7265625" style="3" customWidth="1"/>
    <col min="5" max="5" width="12.54296875" style="3" customWidth="1"/>
    <col min="6" max="6" width="53.90625" style="3" customWidth="1"/>
    <col min="7" max="12" width="17.7265625" style="3" customWidth="1"/>
    <col min="13" max="22" width="17.7265625" style="2" customWidth="1"/>
    <col min="23" max="23" width="17.7265625" style="51" customWidth="1"/>
    <col min="24" max="27" width="17.7265625" style="2" customWidth="1"/>
    <col min="28" max="28" width="17.7265625" style="3" customWidth="1"/>
    <col min="29" max="29" width="12" customWidth="1"/>
    <col min="30" max="37" width="11" customWidth="1"/>
  </cols>
  <sheetData>
    <row r="1" spans="1:28" hidden="1" x14ac:dyDescent="0.35">
      <c r="A1" s="7"/>
      <c r="B1" s="7" t="s">
        <v>72</v>
      </c>
      <c r="C1" s="2"/>
      <c r="F1" s="8" t="s">
        <v>0</v>
      </c>
      <c r="G1" s="9" t="s">
        <v>37</v>
      </c>
      <c r="H1" s="10"/>
      <c r="I1" s="10"/>
      <c r="J1" s="10"/>
      <c r="K1" s="10"/>
      <c r="L1" s="9" t="s">
        <v>1</v>
      </c>
      <c r="M1" s="11"/>
      <c r="N1" s="11"/>
      <c r="O1" s="11"/>
      <c r="P1" s="11"/>
      <c r="Q1" s="11"/>
      <c r="R1" s="11"/>
      <c r="S1" s="11"/>
      <c r="T1" s="11"/>
      <c r="U1" s="11"/>
      <c r="V1" s="11"/>
      <c r="W1" s="11"/>
      <c r="X1" s="11"/>
      <c r="Y1" s="11"/>
      <c r="Z1" s="11"/>
      <c r="AA1" s="11"/>
      <c r="AB1" s="2"/>
    </row>
    <row r="2" spans="1:28" hidden="1" x14ac:dyDescent="0.35">
      <c r="C2" s="2"/>
      <c r="F2" s="8" t="s">
        <v>2</v>
      </c>
      <c r="G2" s="9" t="s">
        <v>38</v>
      </c>
      <c r="H2" s="10"/>
      <c r="I2" s="10"/>
      <c r="J2" s="10"/>
      <c r="K2" s="10"/>
      <c r="L2" s="9" t="s">
        <v>3</v>
      </c>
      <c r="M2" s="11"/>
      <c r="N2" s="11"/>
      <c r="O2" s="11"/>
      <c r="P2" s="11"/>
      <c r="Q2" s="11"/>
      <c r="R2" s="11"/>
      <c r="S2" s="11"/>
      <c r="T2" s="11"/>
      <c r="U2" s="11"/>
      <c r="V2" s="11"/>
      <c r="W2" s="11"/>
      <c r="X2" s="11"/>
      <c r="Y2" s="11"/>
      <c r="Z2" s="11"/>
      <c r="AA2" s="11"/>
      <c r="AB2" s="2"/>
    </row>
    <row r="3" spans="1:28" hidden="1" x14ac:dyDescent="0.35">
      <c r="C3" s="2"/>
      <c r="F3" s="8" t="s">
        <v>4</v>
      </c>
      <c r="G3" s="9" t="s">
        <v>39</v>
      </c>
      <c r="H3" s="10"/>
      <c r="I3" s="10"/>
      <c r="J3" s="10"/>
      <c r="K3" s="10"/>
      <c r="L3" s="2"/>
      <c r="M3" s="12"/>
      <c r="N3" s="12"/>
      <c r="O3" s="12"/>
      <c r="P3" s="12"/>
      <c r="Q3" s="12"/>
      <c r="R3" s="12"/>
      <c r="S3" s="12"/>
      <c r="T3" s="12"/>
      <c r="U3" s="12"/>
      <c r="V3" s="12"/>
      <c r="W3" s="12"/>
      <c r="X3" s="12"/>
      <c r="Y3" s="12"/>
      <c r="Z3" s="12"/>
      <c r="AA3" s="12"/>
      <c r="AB3" s="2"/>
    </row>
    <row r="4" spans="1:28" hidden="1" x14ac:dyDescent="0.35">
      <c r="C4" s="2"/>
      <c r="E4" s="2"/>
      <c r="F4" s="8" t="s">
        <v>5</v>
      </c>
      <c r="G4" s="9" t="s">
        <v>43</v>
      </c>
      <c r="H4" s="10"/>
      <c r="I4" s="10"/>
      <c r="J4" s="10"/>
      <c r="K4" s="10"/>
      <c r="L4" s="2"/>
      <c r="M4" s="12"/>
      <c r="N4" s="12"/>
      <c r="O4" s="12"/>
      <c r="P4" s="12"/>
      <c r="Q4" s="12"/>
      <c r="R4" s="12"/>
      <c r="S4" s="12"/>
      <c r="T4" s="12"/>
      <c r="U4" s="12"/>
      <c r="V4" s="12"/>
      <c r="W4" s="12"/>
      <c r="X4" s="12"/>
      <c r="Y4" s="12"/>
      <c r="Z4" s="12"/>
      <c r="AA4" s="12"/>
      <c r="AB4" s="2"/>
    </row>
    <row r="5" spans="1:28" hidden="1" x14ac:dyDescent="0.35">
      <c r="C5" s="2"/>
      <c r="E5" s="2"/>
      <c r="F5" s="8" t="s">
        <v>6</v>
      </c>
      <c r="G5" s="9" t="s">
        <v>44</v>
      </c>
      <c r="H5" s="10"/>
      <c r="I5" s="10"/>
      <c r="J5" s="10"/>
      <c r="K5" s="10"/>
      <c r="L5" s="2"/>
      <c r="M5" s="12"/>
      <c r="N5" s="12"/>
      <c r="O5" s="12"/>
      <c r="P5" s="12"/>
      <c r="Q5" s="12"/>
      <c r="R5" s="12"/>
      <c r="S5" s="12"/>
      <c r="T5" s="12"/>
      <c r="U5" s="12"/>
      <c r="V5" s="12"/>
      <c r="W5" s="12"/>
      <c r="X5" s="12"/>
      <c r="Y5" s="12"/>
      <c r="Z5" s="12"/>
      <c r="AA5" s="12"/>
      <c r="AB5" s="2"/>
    </row>
    <row r="6" spans="1:28" hidden="1" x14ac:dyDescent="0.35">
      <c r="C6" s="2"/>
      <c r="E6" s="2"/>
      <c r="F6" s="8" t="s">
        <v>7</v>
      </c>
      <c r="G6" s="9" t="s">
        <v>45</v>
      </c>
      <c r="H6" s="10"/>
      <c r="I6" s="10"/>
      <c r="J6" s="10"/>
      <c r="K6" s="10"/>
      <c r="L6" s="2"/>
      <c r="M6" s="12"/>
      <c r="N6" s="12"/>
      <c r="O6" s="12"/>
      <c r="P6" s="12"/>
      <c r="Q6" s="12"/>
      <c r="R6" s="12"/>
      <c r="S6" s="12"/>
      <c r="T6" s="12"/>
      <c r="U6" s="12"/>
      <c r="V6" s="12"/>
      <c r="W6" s="12"/>
      <c r="X6" s="12"/>
      <c r="Y6" s="12"/>
      <c r="Z6" s="12"/>
      <c r="AA6" s="12"/>
      <c r="AB6" s="2"/>
    </row>
    <row r="7" spans="1:28" hidden="1" x14ac:dyDescent="0.35">
      <c r="C7" s="2"/>
      <c r="E7" s="2"/>
      <c r="F7" s="8" t="s">
        <v>8</v>
      </c>
      <c r="G7" s="9" t="s">
        <v>46</v>
      </c>
      <c r="H7" s="10"/>
      <c r="I7" s="10"/>
      <c r="J7" s="10"/>
      <c r="K7" s="10"/>
      <c r="L7" s="2"/>
      <c r="M7" s="12"/>
      <c r="N7" s="12"/>
      <c r="O7" s="12"/>
      <c r="P7" s="12"/>
      <c r="Q7" s="12"/>
      <c r="R7" s="12"/>
      <c r="S7" s="12"/>
      <c r="T7" s="12"/>
      <c r="U7" s="12"/>
      <c r="V7" s="12"/>
      <c r="W7" s="12"/>
      <c r="X7" s="12"/>
      <c r="Y7" s="12"/>
      <c r="Z7" s="12"/>
      <c r="AA7" s="12"/>
      <c r="AB7" s="2"/>
    </row>
    <row r="8" spans="1:28" hidden="1" x14ac:dyDescent="0.35">
      <c r="C8" s="2"/>
      <c r="E8" s="2"/>
      <c r="F8" s="8" t="s">
        <v>5</v>
      </c>
      <c r="G8" s="9" t="s">
        <v>49</v>
      </c>
      <c r="H8" s="10"/>
      <c r="I8" s="10"/>
      <c r="J8" s="10"/>
      <c r="K8" s="10"/>
      <c r="L8" s="2"/>
      <c r="M8" s="12"/>
      <c r="N8" s="12"/>
      <c r="O8" s="12"/>
      <c r="P8" s="12"/>
      <c r="Q8" s="12"/>
      <c r="R8" s="12"/>
      <c r="S8" s="12"/>
      <c r="T8" s="12"/>
      <c r="U8" s="12"/>
      <c r="V8" s="12"/>
      <c r="W8" s="12"/>
      <c r="X8" s="12"/>
      <c r="Y8" s="12"/>
      <c r="Z8" s="12"/>
      <c r="AA8" s="12"/>
      <c r="AB8" s="2"/>
    </row>
    <row r="9" spans="1:28" hidden="1" x14ac:dyDescent="0.35">
      <c r="C9" s="2"/>
      <c r="E9" s="2"/>
      <c r="F9" s="8" t="s">
        <v>9</v>
      </c>
      <c r="G9" s="9" t="s">
        <v>50</v>
      </c>
      <c r="H9" s="10"/>
      <c r="I9" s="10"/>
      <c r="J9" s="10"/>
      <c r="K9" s="10"/>
      <c r="L9" s="2"/>
      <c r="M9" s="12"/>
      <c r="N9" s="12"/>
      <c r="O9" s="12"/>
      <c r="P9" s="12"/>
      <c r="Q9" s="12"/>
      <c r="R9" s="12"/>
      <c r="S9" s="12"/>
      <c r="T9" s="12"/>
      <c r="U9" s="12"/>
      <c r="V9" s="12"/>
      <c r="W9" s="12"/>
      <c r="X9" s="12"/>
      <c r="Y9" s="12"/>
      <c r="Z9" s="12"/>
      <c r="AA9" s="12"/>
      <c r="AB9" s="2"/>
    </row>
    <row r="10" spans="1:28" hidden="1" x14ac:dyDescent="0.35">
      <c r="C10" s="2"/>
      <c r="E10" s="2"/>
      <c r="F10" s="8" t="s">
        <v>10</v>
      </c>
      <c r="G10" s="9" t="s">
        <v>53</v>
      </c>
      <c r="H10" s="10"/>
      <c r="I10" s="10"/>
      <c r="J10" s="10"/>
      <c r="K10" s="10"/>
      <c r="L10" s="2"/>
      <c r="M10" s="12"/>
      <c r="N10" s="12"/>
      <c r="O10" s="12"/>
      <c r="P10" s="12"/>
      <c r="Q10" s="12"/>
      <c r="R10" s="12"/>
      <c r="S10" s="12"/>
      <c r="T10" s="12"/>
      <c r="U10" s="12"/>
      <c r="V10" s="12"/>
      <c r="W10" s="12"/>
      <c r="X10" s="12"/>
      <c r="Y10" s="12"/>
      <c r="Z10" s="12"/>
      <c r="AA10" s="12"/>
      <c r="AB10" s="2"/>
    </row>
    <row r="11" spans="1:28" hidden="1" x14ac:dyDescent="0.35">
      <c r="C11" s="2"/>
      <c r="E11" s="2"/>
      <c r="F11" s="8" t="s">
        <v>11</v>
      </c>
      <c r="G11" s="9" t="s">
        <v>54</v>
      </c>
      <c r="H11" s="10"/>
      <c r="I11" s="10"/>
      <c r="J11" s="10"/>
      <c r="K11" s="10"/>
      <c r="L11" s="2"/>
      <c r="M11" s="12"/>
      <c r="N11" s="12"/>
      <c r="O11" s="12"/>
      <c r="P11" s="12"/>
      <c r="Q11" s="12"/>
      <c r="R11" s="12"/>
      <c r="S11" s="12"/>
      <c r="T11" s="12"/>
      <c r="U11" s="12"/>
      <c r="V11" s="12"/>
      <c r="W11" s="12"/>
      <c r="X11" s="12"/>
      <c r="Y11" s="12"/>
      <c r="Z11" s="12"/>
      <c r="AA11" s="12"/>
      <c r="AB11" s="2"/>
    </row>
    <row r="12" spans="1:28" hidden="1" x14ac:dyDescent="0.35">
      <c r="C12" s="2"/>
      <c r="E12" s="2"/>
      <c r="F12" s="8" t="s">
        <v>12</v>
      </c>
      <c r="G12" s="9" t="s">
        <v>55</v>
      </c>
      <c r="H12" s="10"/>
      <c r="I12" s="10"/>
      <c r="J12" s="10"/>
      <c r="K12" s="10"/>
      <c r="L12" s="2"/>
      <c r="M12" s="12"/>
      <c r="N12" s="12"/>
      <c r="O12" s="12"/>
      <c r="P12" s="12"/>
      <c r="Q12" s="12"/>
      <c r="R12" s="12"/>
      <c r="S12" s="12"/>
      <c r="T12" s="12"/>
      <c r="U12" s="12"/>
      <c r="V12" s="12"/>
      <c r="W12" s="12"/>
      <c r="X12" s="12"/>
      <c r="Y12" s="12"/>
      <c r="Z12" s="12"/>
      <c r="AA12" s="12"/>
      <c r="AB12" s="2"/>
    </row>
    <row r="13" spans="1:28" hidden="1" x14ac:dyDescent="0.35">
      <c r="C13" s="2"/>
      <c r="E13" s="2"/>
      <c r="F13" s="8" t="s">
        <v>5</v>
      </c>
      <c r="G13" s="9" t="s">
        <v>56</v>
      </c>
      <c r="H13" s="10"/>
      <c r="I13" s="10"/>
      <c r="J13" s="10"/>
      <c r="K13" s="10"/>
      <c r="L13" s="2"/>
      <c r="M13" s="12"/>
      <c r="N13" s="12"/>
      <c r="O13" s="12"/>
      <c r="P13" s="12"/>
      <c r="Q13" s="12"/>
      <c r="R13" s="12"/>
      <c r="S13" s="12"/>
      <c r="T13" s="12"/>
      <c r="U13" s="12"/>
      <c r="V13" s="12"/>
      <c r="W13" s="12"/>
      <c r="X13" s="12"/>
      <c r="Y13" s="12"/>
      <c r="Z13" s="12"/>
      <c r="AA13" s="12"/>
      <c r="AB13" s="2"/>
    </row>
    <row r="14" spans="1:28" hidden="1" x14ac:dyDescent="0.35">
      <c r="C14" s="2"/>
      <c r="E14" s="2"/>
      <c r="F14" s="8" t="s">
        <v>9</v>
      </c>
      <c r="G14" s="9" t="s">
        <v>57</v>
      </c>
      <c r="H14" s="10"/>
      <c r="I14" s="10"/>
      <c r="J14" s="10"/>
      <c r="K14" s="10"/>
      <c r="L14" s="2"/>
      <c r="M14" s="12"/>
      <c r="N14" s="12"/>
      <c r="O14" s="12"/>
      <c r="P14" s="12"/>
      <c r="Q14" s="12"/>
      <c r="R14" s="12"/>
      <c r="S14" s="12"/>
      <c r="T14" s="12"/>
      <c r="U14" s="12"/>
      <c r="V14" s="12"/>
      <c r="W14" s="12"/>
      <c r="X14" s="12"/>
      <c r="Y14" s="12"/>
      <c r="Z14" s="12"/>
      <c r="AA14" s="12"/>
      <c r="AB14" s="2"/>
    </row>
    <row r="15" spans="1:28" hidden="1" x14ac:dyDescent="0.35">
      <c r="C15" s="2"/>
      <c r="E15" s="2"/>
      <c r="F15" s="8" t="s">
        <v>13</v>
      </c>
      <c r="G15" s="9" t="s">
        <v>64</v>
      </c>
      <c r="H15" s="10"/>
      <c r="I15" s="10"/>
      <c r="J15" s="10"/>
      <c r="K15" s="10"/>
      <c r="L15" s="2"/>
      <c r="M15" s="12"/>
      <c r="N15" s="12"/>
      <c r="O15" s="12"/>
      <c r="P15" s="12"/>
      <c r="Q15" s="12"/>
      <c r="R15" s="12"/>
      <c r="S15" s="12"/>
      <c r="T15" s="12"/>
      <c r="U15" s="12"/>
      <c r="V15" s="12"/>
      <c r="W15" s="12"/>
      <c r="X15" s="12"/>
      <c r="Y15" s="12"/>
      <c r="Z15" s="12"/>
      <c r="AA15" s="12"/>
      <c r="AB15" s="2"/>
    </row>
    <row r="16" spans="1:28" hidden="1" x14ac:dyDescent="0.35">
      <c r="C16" s="2"/>
      <c r="E16" s="2"/>
      <c r="F16" s="8" t="s">
        <v>14</v>
      </c>
      <c r="G16" s="9" t="s">
        <v>65</v>
      </c>
      <c r="H16" s="10"/>
      <c r="I16" s="10"/>
      <c r="J16" s="10"/>
      <c r="K16" s="10"/>
      <c r="L16" s="2"/>
      <c r="M16" s="12"/>
      <c r="N16" s="12"/>
      <c r="O16" s="12"/>
      <c r="P16" s="12"/>
      <c r="Q16" s="12"/>
      <c r="R16" s="12"/>
      <c r="S16" s="12"/>
      <c r="T16" s="12"/>
      <c r="U16" s="12"/>
      <c r="V16" s="12"/>
      <c r="W16" s="12"/>
      <c r="X16" s="12"/>
      <c r="Y16" s="12"/>
      <c r="Z16" s="12"/>
      <c r="AA16" s="12"/>
      <c r="AB16" s="2"/>
    </row>
    <row r="17" spans="1:28" hidden="1" x14ac:dyDescent="0.35">
      <c r="C17" s="2"/>
      <c r="E17" s="2"/>
      <c r="F17" s="8" t="s">
        <v>15</v>
      </c>
      <c r="G17" s="9" t="s">
        <v>66</v>
      </c>
      <c r="H17" s="10"/>
      <c r="I17" s="10"/>
      <c r="J17" s="10"/>
      <c r="K17" s="10"/>
      <c r="L17" s="2"/>
      <c r="M17" s="12"/>
      <c r="N17" s="12"/>
      <c r="O17" s="12"/>
      <c r="P17" s="12"/>
      <c r="Q17" s="12"/>
      <c r="R17" s="12"/>
      <c r="S17" s="12"/>
      <c r="T17" s="12"/>
      <c r="U17" s="12"/>
      <c r="V17" s="12"/>
      <c r="W17" s="12"/>
      <c r="X17" s="12"/>
      <c r="Y17" s="12"/>
      <c r="Z17" s="12"/>
      <c r="AA17" s="12"/>
      <c r="AB17" s="2"/>
    </row>
    <row r="18" spans="1:28" hidden="1" x14ac:dyDescent="0.35">
      <c r="C18" s="2"/>
      <c r="E18" s="2"/>
      <c r="F18" s="2"/>
      <c r="G18" s="2"/>
      <c r="L18" s="2"/>
      <c r="M18" s="12"/>
      <c r="N18" s="12"/>
      <c r="O18" s="12"/>
      <c r="P18" s="12"/>
      <c r="Q18" s="12"/>
      <c r="R18" s="12"/>
      <c r="S18" s="12"/>
      <c r="T18" s="12"/>
      <c r="U18" s="12"/>
      <c r="V18" s="12"/>
      <c r="W18" s="12"/>
      <c r="X18" s="12"/>
      <c r="Y18" s="12"/>
      <c r="Z18" s="12"/>
      <c r="AA18" s="12"/>
      <c r="AB18" s="2"/>
    </row>
    <row r="19" spans="1:28" hidden="1" x14ac:dyDescent="0.35">
      <c r="C19" s="2"/>
      <c r="E19" s="2"/>
      <c r="F19" s="2"/>
      <c r="G19" s="2"/>
      <c r="L19" s="2"/>
      <c r="M19" s="12"/>
      <c r="N19" s="12"/>
      <c r="O19" s="12"/>
      <c r="P19" s="12"/>
      <c r="Q19" s="12"/>
      <c r="R19" s="12"/>
      <c r="S19" s="12"/>
      <c r="T19" s="12"/>
      <c r="U19" s="12"/>
      <c r="V19" s="12"/>
      <c r="W19" s="12"/>
      <c r="X19" s="12"/>
      <c r="Y19" s="12"/>
      <c r="Z19" s="12"/>
      <c r="AA19" s="12"/>
      <c r="AB19" s="2"/>
    </row>
    <row r="20" spans="1:28" hidden="1" x14ac:dyDescent="0.35">
      <c r="M20" s="12"/>
      <c r="N20" s="12"/>
      <c r="O20" s="12"/>
      <c r="P20" s="12"/>
      <c r="Q20" s="12"/>
      <c r="R20" s="12"/>
      <c r="S20" s="12"/>
      <c r="T20" s="12"/>
      <c r="U20" s="12"/>
      <c r="V20" s="12"/>
      <c r="W20" s="12"/>
      <c r="X20" s="12"/>
      <c r="Y20" s="12"/>
      <c r="Z20" s="12"/>
      <c r="AA20" s="12"/>
    </row>
    <row r="21" spans="1:28" hidden="1" x14ac:dyDescent="0.35">
      <c r="M21" s="12"/>
      <c r="N21" s="12"/>
      <c r="O21" s="12"/>
      <c r="P21" s="12"/>
      <c r="Q21" s="12"/>
      <c r="R21" s="12"/>
      <c r="S21" s="12"/>
      <c r="T21" s="12"/>
      <c r="U21" s="12"/>
      <c r="V21" s="12"/>
      <c r="W21" s="12"/>
      <c r="X21" s="12"/>
      <c r="Y21" s="12"/>
      <c r="Z21" s="12"/>
      <c r="AA21" s="12"/>
    </row>
    <row r="22" spans="1:28" x14ac:dyDescent="0.35">
      <c r="B22" s="7" t="s">
        <v>105</v>
      </c>
      <c r="C22" s="89"/>
      <c r="D22" s="89"/>
      <c r="E22" s="89"/>
      <c r="F22" s="89"/>
      <c r="G22" s="89"/>
      <c r="H22" s="89"/>
      <c r="I22" s="89"/>
      <c r="J22" s="89"/>
      <c r="K22" s="89"/>
      <c r="L22" s="89"/>
      <c r="M22" s="89"/>
      <c r="N22" s="89"/>
      <c r="O22" s="89"/>
      <c r="P22" s="89"/>
      <c r="Q22" s="89"/>
      <c r="R22" s="89"/>
      <c r="S22" s="89"/>
      <c r="T22" s="89"/>
      <c r="U22" s="89"/>
      <c r="V22" s="89"/>
      <c r="W22" s="89"/>
      <c r="X22" s="89"/>
      <c r="Y22" s="89"/>
      <c r="Z22" s="89"/>
      <c r="AA22" s="89"/>
    </row>
    <row r="23" spans="1:28" ht="15" thickBot="1" x14ac:dyDescent="0.4">
      <c r="B23" s="7" t="s">
        <v>106</v>
      </c>
      <c r="C23" s="89"/>
      <c r="D23" s="89"/>
      <c r="E23" s="89"/>
      <c r="F23" s="89"/>
      <c r="G23" s="89"/>
      <c r="H23" s="89"/>
      <c r="I23" s="89"/>
      <c r="J23" s="89"/>
      <c r="K23" s="89"/>
      <c r="L23" s="89"/>
      <c r="M23" s="89"/>
      <c r="N23" s="89"/>
      <c r="O23" s="89"/>
      <c r="P23" s="89"/>
      <c r="Q23" s="89"/>
      <c r="R23" s="89"/>
      <c r="S23" s="89"/>
      <c r="T23" s="89"/>
      <c r="U23" s="89"/>
      <c r="V23" s="89"/>
      <c r="W23" s="89"/>
      <c r="X23" s="89"/>
      <c r="Y23" s="89"/>
      <c r="Z23" s="89"/>
      <c r="AA23" s="89"/>
    </row>
    <row r="24" spans="1:28" s="74" customFormat="1" ht="15" thickBot="1" x14ac:dyDescent="0.4">
      <c r="A24" s="2"/>
      <c r="B24" s="2"/>
      <c r="C24" s="90"/>
      <c r="D24" s="90"/>
      <c r="E24" s="90"/>
      <c r="F24" s="90"/>
      <c r="G24" s="90"/>
      <c r="H24" s="90"/>
      <c r="I24" s="90"/>
      <c r="J24" s="90"/>
      <c r="K24" s="90"/>
      <c r="L24" s="115" t="s">
        <v>96</v>
      </c>
      <c r="M24" s="116"/>
      <c r="N24" s="116"/>
      <c r="O24" s="117"/>
      <c r="P24" s="115" t="s">
        <v>97</v>
      </c>
      <c r="Q24" s="116"/>
      <c r="R24" s="116"/>
      <c r="S24" s="116"/>
      <c r="T24" s="116"/>
      <c r="U24" s="117"/>
      <c r="V24" s="116" t="s">
        <v>98</v>
      </c>
      <c r="W24" s="116"/>
      <c r="X24" s="116"/>
      <c r="Y24" s="116"/>
      <c r="Z24" s="116"/>
      <c r="AA24" s="117"/>
      <c r="AB24" s="3"/>
    </row>
    <row r="25" spans="1:28" ht="31.5" thickBot="1" x14ac:dyDescent="0.4">
      <c r="A25" s="13"/>
      <c r="B25" s="14"/>
      <c r="C25" s="100" t="s">
        <v>85</v>
      </c>
      <c r="D25" s="4" t="s">
        <v>86</v>
      </c>
      <c r="E25" s="14" t="s">
        <v>73</v>
      </c>
      <c r="F25" s="15" t="s">
        <v>74</v>
      </c>
      <c r="G25" s="13" t="s">
        <v>17</v>
      </c>
      <c r="H25" s="14" t="s">
        <v>18</v>
      </c>
      <c r="I25" s="14" t="s">
        <v>19</v>
      </c>
      <c r="J25" s="14" t="s">
        <v>20</v>
      </c>
      <c r="K25" s="15" t="s">
        <v>16</v>
      </c>
      <c r="L25" s="13" t="s">
        <v>21</v>
      </c>
      <c r="M25" s="14" t="s">
        <v>22</v>
      </c>
      <c r="N25" s="14" t="s">
        <v>23</v>
      </c>
      <c r="O25" s="15" t="s">
        <v>24</v>
      </c>
      <c r="P25" s="13" t="s">
        <v>25</v>
      </c>
      <c r="Q25" s="14" t="s">
        <v>26</v>
      </c>
      <c r="R25" s="14" t="s">
        <v>27</v>
      </c>
      <c r="S25" s="14" t="s">
        <v>28</v>
      </c>
      <c r="T25" s="14" t="s">
        <v>29</v>
      </c>
      <c r="U25" s="15" t="s">
        <v>30</v>
      </c>
      <c r="V25" s="14" t="s">
        <v>31</v>
      </c>
      <c r="W25" s="14" t="s">
        <v>32</v>
      </c>
      <c r="X25" s="14" t="s">
        <v>33</v>
      </c>
      <c r="Y25" s="14" t="s">
        <v>34</v>
      </c>
      <c r="Z25" s="14" t="s">
        <v>35</v>
      </c>
      <c r="AA25" s="15" t="s">
        <v>16</v>
      </c>
      <c r="AB25"/>
    </row>
    <row r="26" spans="1:28" x14ac:dyDescent="0.35">
      <c r="A26" s="16"/>
      <c r="B26" s="92"/>
      <c r="C26" s="101"/>
      <c r="D26" s="17"/>
      <c r="E26" s="18"/>
      <c r="F26" s="102"/>
      <c r="G26" s="91"/>
      <c r="H26" s="19"/>
      <c r="I26" s="19"/>
      <c r="J26" s="19"/>
      <c r="K26" s="28"/>
      <c r="L26" s="20"/>
      <c r="M26" s="21"/>
      <c r="N26" s="21"/>
      <c r="O26" s="76"/>
      <c r="P26" s="20"/>
      <c r="Q26" s="21"/>
      <c r="R26" s="21"/>
      <c r="S26" s="21"/>
      <c r="T26" s="21"/>
      <c r="U26" s="76"/>
      <c r="V26" s="75"/>
      <c r="W26" s="21"/>
      <c r="X26" s="21"/>
      <c r="Y26" s="21"/>
      <c r="Z26" s="21"/>
      <c r="AA26" s="22"/>
      <c r="AB26"/>
    </row>
    <row r="27" spans="1:28" x14ac:dyDescent="0.35">
      <c r="A27" s="23"/>
      <c r="B27" s="93" t="s">
        <v>36</v>
      </c>
      <c r="C27" s="103"/>
      <c r="D27" s="25"/>
      <c r="E27" s="26"/>
      <c r="F27" s="77"/>
      <c r="G27" s="27"/>
      <c r="H27" s="26"/>
      <c r="I27" s="26"/>
      <c r="J27" s="26"/>
      <c r="K27" s="28"/>
      <c r="L27" s="27"/>
      <c r="M27" s="26"/>
      <c r="N27" s="26"/>
      <c r="O27" s="77"/>
      <c r="P27" s="27"/>
      <c r="Q27" s="26"/>
      <c r="R27" s="26"/>
      <c r="S27" s="26"/>
      <c r="T27" s="26"/>
      <c r="U27" s="77"/>
      <c r="V27" s="25"/>
      <c r="W27" s="26"/>
      <c r="X27" s="26"/>
      <c r="Y27" s="26"/>
      <c r="Z27" s="26"/>
      <c r="AA27" s="28"/>
      <c r="AB27"/>
    </row>
    <row r="28" spans="1:28" x14ac:dyDescent="0.35">
      <c r="A28" s="29" t="s">
        <v>37</v>
      </c>
      <c r="B28" s="94" t="s">
        <v>0</v>
      </c>
      <c r="C28" s="103">
        <f>SUM('[1]NIMD GO:Myanmar'!C26)</f>
        <v>667718.64473684202</v>
      </c>
      <c r="D28" s="25">
        <v>709550.05797368428</v>
      </c>
      <c r="E28" s="10">
        <f>IFERROR((D28-C28)/C28,0)</f>
        <v>6.2648262957115189E-2</v>
      </c>
      <c r="F28" s="118" t="s">
        <v>100</v>
      </c>
      <c r="G28" s="27">
        <v>218323.09476113363</v>
      </c>
      <c r="H28" s="25">
        <v>122806.74080313765</v>
      </c>
      <c r="I28" s="25">
        <v>122806.74080313765</v>
      </c>
      <c r="J28" s="25">
        <v>245613.48160627531</v>
      </c>
      <c r="K28" s="28">
        <f>SUM(G28:J28)</f>
        <v>709550.05797368428</v>
      </c>
      <c r="L28" s="27">
        <v>59082.806264539315</v>
      </c>
      <c r="M28" s="25">
        <v>59082.806264539315</v>
      </c>
      <c r="N28" s="25">
        <v>59082.806264539315</v>
      </c>
      <c r="O28" s="78">
        <v>23817.217900322441</v>
      </c>
      <c r="P28" s="27">
        <v>59082.806264539315</v>
      </c>
      <c r="Q28" s="25">
        <v>59082.806264539315</v>
      </c>
      <c r="R28" s="25">
        <v>59082.806264539315</v>
      </c>
      <c r="S28" s="25">
        <v>59082.806264539315</v>
      </c>
      <c r="T28" s="25">
        <v>0</v>
      </c>
      <c r="U28" s="78">
        <v>23817.217900322441</v>
      </c>
      <c r="V28" s="25">
        <v>59082.806264539315</v>
      </c>
      <c r="W28" s="25">
        <v>56140.427951949787</v>
      </c>
      <c r="X28" s="25">
        <v>44370.914701591741</v>
      </c>
      <c r="Y28" s="25">
        <v>44370.914701591741</v>
      </c>
      <c r="Z28" s="25">
        <v>44370.914701591741</v>
      </c>
      <c r="AA28" s="28">
        <v>709550.05797368428</v>
      </c>
      <c r="AB28"/>
    </row>
    <row r="29" spans="1:28" x14ac:dyDescent="0.35">
      <c r="A29" s="29" t="s">
        <v>38</v>
      </c>
      <c r="B29" s="94" t="s">
        <v>2</v>
      </c>
      <c r="C29" s="103">
        <f>SUM('[1]NIMD GO:Myanmar'!C27)</f>
        <v>1460771.1156153437</v>
      </c>
      <c r="D29" s="25">
        <v>1366156.8702233045</v>
      </c>
      <c r="E29" s="10">
        <f>IFERROR((D29-C29)/C29,0)</f>
        <v>-6.4770068616932727E-2</v>
      </c>
      <c r="F29" s="119"/>
      <c r="G29" s="27">
        <v>274750.31807822385</v>
      </c>
      <c r="H29" s="25">
        <v>549600.67315620964</v>
      </c>
      <c r="I29" s="25">
        <v>333707.47864779778</v>
      </c>
      <c r="J29" s="25">
        <v>208098.40034107311</v>
      </c>
      <c r="K29" s="28">
        <f>SUM(G29:J29)</f>
        <v>1366156.8702233043</v>
      </c>
      <c r="L29" s="27">
        <v>133615.66553601465</v>
      </c>
      <c r="M29" s="25">
        <v>160034.62771615759</v>
      </c>
      <c r="N29" s="25">
        <v>125547.41247561589</v>
      </c>
      <c r="O29" s="78">
        <v>61328.645464272151</v>
      </c>
      <c r="P29" s="27">
        <v>4960.6213407396681</v>
      </c>
      <c r="Q29" s="25">
        <v>88589.143053792592</v>
      </c>
      <c r="R29" s="25">
        <v>36344.548916497231</v>
      </c>
      <c r="S29" s="25">
        <v>197541.50916419402</v>
      </c>
      <c r="T29" s="25">
        <v>9134.4999999999982</v>
      </c>
      <c r="U29" s="78">
        <v>63251.536954364747</v>
      </c>
      <c r="V29" s="25">
        <v>115580.29282524963</v>
      </c>
      <c r="W29" s="25">
        <v>38242.438593365536</v>
      </c>
      <c r="X29" s="25">
        <v>103406.75565967073</v>
      </c>
      <c r="Y29" s="25">
        <v>124645.56546834465</v>
      </c>
      <c r="Z29" s="25">
        <v>103933.60705502538</v>
      </c>
      <c r="AA29" s="28">
        <v>1366156.8702233045</v>
      </c>
      <c r="AB29"/>
    </row>
    <row r="30" spans="1:28" ht="61.5" customHeight="1" x14ac:dyDescent="0.35">
      <c r="A30" s="29" t="s">
        <v>39</v>
      </c>
      <c r="B30" s="94" t="s">
        <v>4</v>
      </c>
      <c r="C30" s="103">
        <f>SUM('[1]NIMD GO:Myanmar'!C28)</f>
        <v>0</v>
      </c>
      <c r="D30" s="25">
        <v>0</v>
      </c>
      <c r="E30" s="10">
        <f>IFERROR((D30-C30)/C30,0)</f>
        <v>0</v>
      </c>
      <c r="F30" s="120"/>
      <c r="G30" s="27">
        <v>0</v>
      </c>
      <c r="H30" s="25">
        <v>0</v>
      </c>
      <c r="I30" s="25">
        <v>0</v>
      </c>
      <c r="J30" s="25">
        <v>0</v>
      </c>
      <c r="K30" s="28">
        <f>SUM(G30:J30)</f>
        <v>0</v>
      </c>
      <c r="L30" s="27">
        <v>0</v>
      </c>
      <c r="M30" s="25">
        <v>0</v>
      </c>
      <c r="N30" s="25">
        <v>0</v>
      </c>
      <c r="O30" s="78">
        <v>0</v>
      </c>
      <c r="P30" s="27">
        <v>0</v>
      </c>
      <c r="Q30" s="25">
        <v>0</v>
      </c>
      <c r="R30" s="25">
        <v>0</v>
      </c>
      <c r="S30" s="25">
        <v>0</v>
      </c>
      <c r="T30" s="25">
        <v>0</v>
      </c>
      <c r="U30" s="78">
        <v>0</v>
      </c>
      <c r="V30" s="25">
        <v>0</v>
      </c>
      <c r="W30" s="25">
        <v>0</v>
      </c>
      <c r="X30" s="25">
        <v>0</v>
      </c>
      <c r="Y30" s="25">
        <v>0</v>
      </c>
      <c r="Z30" s="25">
        <v>0</v>
      </c>
      <c r="AA30" s="28">
        <v>0</v>
      </c>
      <c r="AB30"/>
    </row>
    <row r="31" spans="1:28" x14ac:dyDescent="0.35">
      <c r="A31" s="31" t="s">
        <v>40</v>
      </c>
      <c r="B31" s="34" t="s">
        <v>41</v>
      </c>
      <c r="C31" s="31">
        <f>SUM(C28:C30)</f>
        <v>2128489.7603521859</v>
      </c>
      <c r="D31" s="32">
        <f>SUM(D28:D30)</f>
        <v>2075706.9281969888</v>
      </c>
      <c r="E31" s="33">
        <f>IFERROR((D31-C31)/C31,0)</f>
        <v>-2.4798255147097145E-2</v>
      </c>
      <c r="F31" s="35"/>
      <c r="G31" s="31">
        <f t="shared" ref="G31:AA31" si="0">SUM(G28:G30)</f>
        <v>493073.41283935751</v>
      </c>
      <c r="H31" s="5">
        <f t="shared" si="0"/>
        <v>672407.41395934729</v>
      </c>
      <c r="I31" s="5">
        <f t="shared" si="0"/>
        <v>456514.21945093543</v>
      </c>
      <c r="J31" s="5">
        <f t="shared" si="0"/>
        <v>453711.88194734842</v>
      </c>
      <c r="K31" s="35">
        <f t="shared" si="0"/>
        <v>2075706.9281969885</v>
      </c>
      <c r="L31" s="31">
        <f t="shared" si="0"/>
        <v>192698.47180055396</v>
      </c>
      <c r="M31" s="5">
        <f t="shared" si="0"/>
        <v>219117.43398069689</v>
      </c>
      <c r="N31" s="5">
        <f t="shared" si="0"/>
        <v>184630.21874015519</v>
      </c>
      <c r="O31" s="35">
        <f t="shared" si="0"/>
        <v>85145.863364594596</v>
      </c>
      <c r="P31" s="31">
        <f t="shared" si="0"/>
        <v>64043.427605278979</v>
      </c>
      <c r="Q31" s="5">
        <f t="shared" si="0"/>
        <v>147671.9493183319</v>
      </c>
      <c r="R31" s="5">
        <f t="shared" si="0"/>
        <v>95427.355181036546</v>
      </c>
      <c r="S31" s="5">
        <f t="shared" si="0"/>
        <v>256624.31542873333</v>
      </c>
      <c r="T31" s="5">
        <f t="shared" si="0"/>
        <v>9134.4999999999982</v>
      </c>
      <c r="U31" s="35">
        <f t="shared" si="0"/>
        <v>87068.754854687184</v>
      </c>
      <c r="V31" s="32">
        <f t="shared" si="0"/>
        <v>174663.09908978894</v>
      </c>
      <c r="W31" s="5">
        <f t="shared" si="0"/>
        <v>94382.866545315323</v>
      </c>
      <c r="X31" s="5">
        <f t="shared" si="0"/>
        <v>147777.67036126246</v>
      </c>
      <c r="Y31" s="5">
        <f t="shared" si="0"/>
        <v>169016.48016993637</v>
      </c>
      <c r="Z31" s="5">
        <f t="shared" si="0"/>
        <v>148304.52175661712</v>
      </c>
      <c r="AA31" s="35">
        <f t="shared" si="0"/>
        <v>2075706.9281969888</v>
      </c>
      <c r="AB31"/>
    </row>
    <row r="32" spans="1:28" x14ac:dyDescent="0.35">
      <c r="A32" s="29"/>
      <c r="B32" s="94"/>
      <c r="C32" s="103"/>
      <c r="D32" s="25"/>
      <c r="E32" s="26"/>
      <c r="F32" s="104"/>
      <c r="G32" s="27"/>
      <c r="H32" s="26"/>
      <c r="I32" s="26"/>
      <c r="J32" s="26"/>
      <c r="K32" s="28"/>
      <c r="L32" s="27"/>
      <c r="M32" s="26"/>
      <c r="N32" s="26"/>
      <c r="O32" s="77"/>
      <c r="P32" s="27"/>
      <c r="Q32" s="26"/>
      <c r="R32" s="26"/>
      <c r="S32" s="26"/>
      <c r="T32" s="26"/>
      <c r="U32" s="77"/>
      <c r="V32" s="25"/>
      <c r="W32" s="26"/>
      <c r="X32" s="26"/>
      <c r="Y32" s="26"/>
      <c r="Z32" s="26"/>
      <c r="AA32" s="28"/>
      <c r="AB32"/>
    </row>
    <row r="33" spans="1:28" x14ac:dyDescent="0.35">
      <c r="A33" s="23"/>
      <c r="B33" s="93" t="s">
        <v>42</v>
      </c>
      <c r="C33" s="103"/>
      <c r="D33" s="25"/>
      <c r="E33" s="26"/>
      <c r="F33" s="77"/>
      <c r="G33" s="27"/>
      <c r="H33" s="26"/>
      <c r="I33" s="26"/>
      <c r="J33" s="26"/>
      <c r="K33" s="28"/>
      <c r="L33" s="27"/>
      <c r="M33" s="26"/>
      <c r="N33" s="26"/>
      <c r="O33" s="77"/>
      <c r="P33" s="27"/>
      <c r="Q33" s="26"/>
      <c r="R33" s="26"/>
      <c r="S33" s="26"/>
      <c r="T33" s="26"/>
      <c r="U33" s="77"/>
      <c r="V33" s="25"/>
      <c r="W33" s="26"/>
      <c r="X33" s="26"/>
      <c r="Y33" s="26"/>
      <c r="Z33" s="26"/>
      <c r="AA33" s="28"/>
      <c r="AB33"/>
    </row>
    <row r="34" spans="1:28" outlineLevel="1" x14ac:dyDescent="0.35">
      <c r="A34" s="36" t="s">
        <v>43</v>
      </c>
      <c r="B34" s="95" t="s">
        <v>5</v>
      </c>
      <c r="C34" s="103">
        <f>SUM('[1]NIMD GO:Myanmar'!C32)</f>
        <v>196670.74541559553</v>
      </c>
      <c r="D34" s="25">
        <v>207399.36449852362</v>
      </c>
      <c r="E34" s="10">
        <f t="shared" ref="E34:E49" si="1">IFERROR((D34-C34)/C34,0)</f>
        <v>5.4551169063079816E-2</v>
      </c>
      <c r="F34" s="77"/>
      <c r="G34" s="27">
        <v>45872.10887303108</v>
      </c>
      <c r="H34" s="25">
        <v>66764.495246705832</v>
      </c>
      <c r="I34" s="25">
        <v>21957.994575821569</v>
      </c>
      <c r="J34" s="25">
        <v>72804.76580296515</v>
      </c>
      <c r="K34" s="28">
        <f>SUM(G34:J34)</f>
        <v>207399.36449852362</v>
      </c>
      <c r="L34" s="27">
        <v>0</v>
      </c>
      <c r="M34" s="25">
        <v>0</v>
      </c>
      <c r="N34" s="25">
        <v>0</v>
      </c>
      <c r="O34" s="78">
        <v>0</v>
      </c>
      <c r="P34" s="27">
        <v>94175.398958523612</v>
      </c>
      <c r="Q34" s="25">
        <v>0</v>
      </c>
      <c r="R34" s="25">
        <v>113223.96554</v>
      </c>
      <c r="S34" s="25">
        <v>0</v>
      </c>
      <c r="T34" s="25">
        <v>0</v>
      </c>
      <c r="U34" s="78">
        <v>0</v>
      </c>
      <c r="V34" s="25">
        <v>0</v>
      </c>
      <c r="W34" s="25">
        <v>0</v>
      </c>
      <c r="X34" s="25">
        <v>0</v>
      </c>
      <c r="Y34" s="25">
        <v>0</v>
      </c>
      <c r="Z34" s="25">
        <v>0</v>
      </c>
      <c r="AA34" s="28">
        <v>207399.36449852362</v>
      </c>
      <c r="AB34"/>
    </row>
    <row r="35" spans="1:28" outlineLevel="1" x14ac:dyDescent="0.35">
      <c r="A35" s="36" t="s">
        <v>44</v>
      </c>
      <c r="B35" s="95" t="s">
        <v>6</v>
      </c>
      <c r="C35" s="103">
        <f>SUM('[1]NIMD GO:Myanmar'!C33)</f>
        <v>980895.15413832176</v>
      </c>
      <c r="D35" s="25">
        <v>1513328.728156274</v>
      </c>
      <c r="E35" s="10">
        <f t="shared" si="1"/>
        <v>0.54280375611160436</v>
      </c>
      <c r="F35" s="77"/>
      <c r="G35" s="27">
        <v>351838.47884447139</v>
      </c>
      <c r="H35" s="25">
        <v>469205.33893451456</v>
      </c>
      <c r="I35" s="25">
        <v>394242.1050008157</v>
      </c>
      <c r="J35" s="25">
        <v>298042.80537647242</v>
      </c>
      <c r="K35" s="28">
        <f>SUM(G35:J35)</f>
        <v>1513328.7281562742</v>
      </c>
      <c r="L35" s="27">
        <v>124254.5047084634</v>
      </c>
      <c r="M35" s="25">
        <v>115182.24539878305</v>
      </c>
      <c r="N35" s="25">
        <v>147587.56764511933</v>
      </c>
      <c r="O35" s="78">
        <v>8254.5047084633989</v>
      </c>
      <c r="P35" s="27">
        <v>104754.5047084634</v>
      </c>
      <c r="Q35" s="25">
        <v>166405.44951348449</v>
      </c>
      <c r="R35" s="25">
        <v>94799.950935646164</v>
      </c>
      <c r="S35" s="25">
        <v>144390.92369129532</v>
      </c>
      <c r="T35" s="25">
        <v>6310.4703079646433</v>
      </c>
      <c r="U35" s="78">
        <v>147213.1881325721</v>
      </c>
      <c r="V35" s="25">
        <v>100430.10645901045</v>
      </c>
      <c r="W35" s="25">
        <v>119867.80724231186</v>
      </c>
      <c r="X35" s="25">
        <v>77110.63814491262</v>
      </c>
      <c r="Y35" s="25">
        <v>88569.504708463399</v>
      </c>
      <c r="Z35" s="25">
        <v>68197.361851320544</v>
      </c>
      <c r="AA35" s="28">
        <v>1513328.7281562742</v>
      </c>
      <c r="AB35"/>
    </row>
    <row r="36" spans="1:28" outlineLevel="1" x14ac:dyDescent="0.35">
      <c r="A36" s="36" t="s">
        <v>45</v>
      </c>
      <c r="B36" s="95" t="s">
        <v>7</v>
      </c>
      <c r="C36" s="103">
        <f>SUM('[1]NIMD GO:Myanmar'!C34)</f>
        <v>425110.92499999999</v>
      </c>
      <c r="D36" s="25">
        <v>0</v>
      </c>
      <c r="E36" s="10">
        <f t="shared" si="1"/>
        <v>-1</v>
      </c>
      <c r="F36" s="105"/>
      <c r="G36" s="63">
        <v>0</v>
      </c>
      <c r="H36" s="44">
        <v>0</v>
      </c>
      <c r="I36" s="44">
        <v>0</v>
      </c>
      <c r="J36" s="44">
        <v>0</v>
      </c>
      <c r="K36" s="28">
        <f>SUM(G36:J36)</f>
        <v>0</v>
      </c>
      <c r="L36" s="63">
        <v>0</v>
      </c>
      <c r="M36" s="44">
        <v>0</v>
      </c>
      <c r="N36" s="44">
        <v>0</v>
      </c>
      <c r="O36" s="79">
        <v>0</v>
      </c>
      <c r="P36" s="63">
        <v>0</v>
      </c>
      <c r="Q36" s="44">
        <v>0</v>
      </c>
      <c r="R36" s="44">
        <v>0</v>
      </c>
      <c r="S36" s="44">
        <v>0</v>
      </c>
      <c r="T36" s="44">
        <v>0</v>
      </c>
      <c r="U36" s="79">
        <v>0</v>
      </c>
      <c r="V36" s="44">
        <v>0</v>
      </c>
      <c r="W36" s="44">
        <v>0</v>
      </c>
      <c r="X36" s="44">
        <v>0</v>
      </c>
      <c r="Y36" s="44">
        <v>0</v>
      </c>
      <c r="Z36" s="44">
        <v>0</v>
      </c>
      <c r="AA36" s="28">
        <v>0</v>
      </c>
      <c r="AB36"/>
    </row>
    <row r="37" spans="1:28" outlineLevel="1" x14ac:dyDescent="0.35">
      <c r="A37" s="37" t="s">
        <v>46</v>
      </c>
      <c r="B37" s="95" t="s">
        <v>8</v>
      </c>
      <c r="C37" s="103">
        <f>SUM('[1]NIMD GO:Myanmar'!C35)</f>
        <v>546540.07718414441</v>
      </c>
      <c r="D37" s="25">
        <v>606799.01561865956</v>
      </c>
      <c r="E37" s="10">
        <f t="shared" si="1"/>
        <v>0.11025529682100925</v>
      </c>
      <c r="F37" s="77"/>
      <c r="G37" s="27">
        <v>233087.30876361852</v>
      </c>
      <c r="H37" s="25">
        <v>220064.56806037639</v>
      </c>
      <c r="I37" s="25">
        <v>31099.837016818728</v>
      </c>
      <c r="J37" s="25">
        <v>122547.30177784592</v>
      </c>
      <c r="K37" s="28">
        <f>SUM(G37:J37)</f>
        <v>606799.01561865956</v>
      </c>
      <c r="L37" s="27">
        <v>54154.175707588212</v>
      </c>
      <c r="M37" s="25">
        <v>54154.175707588212</v>
      </c>
      <c r="N37" s="25">
        <v>54154.175707588212</v>
      </c>
      <c r="O37" s="78">
        <v>54154.175707588212</v>
      </c>
      <c r="P37" s="27">
        <v>18099.983130940644</v>
      </c>
      <c r="Q37" s="25">
        <v>49130.211290406005</v>
      </c>
      <c r="R37" s="25">
        <v>49130.211290406005</v>
      </c>
      <c r="S37" s="25">
        <v>98442.493084130358</v>
      </c>
      <c r="T37" s="25">
        <v>9031.5534420740587</v>
      </c>
      <c r="U37" s="78">
        <v>73154.858130940615</v>
      </c>
      <c r="V37" s="25">
        <v>18099.983130940644</v>
      </c>
      <c r="W37" s="25">
        <v>20793.069895646524</v>
      </c>
      <c r="X37" s="25">
        <v>18099.983130940644</v>
      </c>
      <c r="Y37" s="25">
        <v>18099.983130940644</v>
      </c>
      <c r="Z37" s="25">
        <v>18099.983130940644</v>
      </c>
      <c r="AA37" s="28">
        <v>619604.73306660238</v>
      </c>
      <c r="AB37"/>
    </row>
    <row r="38" spans="1:28" ht="27" customHeight="1" x14ac:dyDescent="0.35">
      <c r="A38" s="38" t="s">
        <v>47</v>
      </c>
      <c r="B38" s="96" t="s">
        <v>48</v>
      </c>
      <c r="C38" s="42">
        <f>SUM(C34:C37)</f>
        <v>2149216.9017380616</v>
      </c>
      <c r="D38" s="39">
        <f>SUM(D34:D37)</f>
        <v>2327527.1082734568</v>
      </c>
      <c r="E38" s="40">
        <f t="shared" si="1"/>
        <v>8.2965198343264754E-2</v>
      </c>
      <c r="F38" s="106" t="s">
        <v>93</v>
      </c>
      <c r="G38" s="42">
        <f t="shared" ref="G38:AA38" si="2">SUM(G34:G37)</f>
        <v>630797.89648112096</v>
      </c>
      <c r="H38" s="41">
        <f t="shared" si="2"/>
        <v>756034.40224159672</v>
      </c>
      <c r="I38" s="41">
        <f t="shared" si="2"/>
        <v>447299.93659345602</v>
      </c>
      <c r="J38" s="41">
        <f t="shared" si="2"/>
        <v>493394.87295728351</v>
      </c>
      <c r="K38" s="28">
        <f t="shared" si="2"/>
        <v>2327527.1082734573</v>
      </c>
      <c r="L38" s="42">
        <f t="shared" si="2"/>
        <v>178408.68041605162</v>
      </c>
      <c r="M38" s="41">
        <f t="shared" si="2"/>
        <v>169336.42110637127</v>
      </c>
      <c r="N38" s="41">
        <f t="shared" si="2"/>
        <v>201741.74335270753</v>
      </c>
      <c r="O38" s="80">
        <f t="shared" si="2"/>
        <v>62408.680416051611</v>
      </c>
      <c r="P38" s="42">
        <f t="shared" si="2"/>
        <v>217029.88679792767</v>
      </c>
      <c r="Q38" s="41">
        <f t="shared" si="2"/>
        <v>215535.6608038905</v>
      </c>
      <c r="R38" s="41">
        <f t="shared" si="2"/>
        <v>257154.12776605217</v>
      </c>
      <c r="S38" s="41">
        <f t="shared" si="2"/>
        <v>242833.41677542566</v>
      </c>
      <c r="T38" s="41">
        <f t="shared" si="2"/>
        <v>15342.023750038701</v>
      </c>
      <c r="U38" s="80">
        <f t="shared" si="2"/>
        <v>220368.04626351272</v>
      </c>
      <c r="V38" s="39">
        <f t="shared" si="2"/>
        <v>118530.08958995109</v>
      </c>
      <c r="W38" s="41">
        <f t="shared" si="2"/>
        <v>140660.87713795839</v>
      </c>
      <c r="X38" s="41">
        <f t="shared" si="2"/>
        <v>95210.621275853264</v>
      </c>
      <c r="Y38" s="41">
        <f t="shared" si="2"/>
        <v>106669.48783940404</v>
      </c>
      <c r="Z38" s="41">
        <f t="shared" si="2"/>
        <v>86297.344982261187</v>
      </c>
      <c r="AA38" s="28">
        <f t="shared" si="2"/>
        <v>2340332.8257213999</v>
      </c>
      <c r="AB38"/>
    </row>
    <row r="39" spans="1:28" ht="15" customHeight="1" outlineLevel="1" x14ac:dyDescent="0.35">
      <c r="A39" s="36" t="s">
        <v>49</v>
      </c>
      <c r="B39" s="95" t="s">
        <v>5</v>
      </c>
      <c r="C39" s="103">
        <f>SUM('[1]NIMD GO:Myanmar'!C37)</f>
        <v>455256.48157894734</v>
      </c>
      <c r="D39" s="25">
        <v>458043.59489473695</v>
      </c>
      <c r="E39" s="10">
        <f t="shared" si="1"/>
        <v>6.1220727843855852E-3</v>
      </c>
      <c r="F39" s="107"/>
      <c r="G39" s="27">
        <v>114510.89872368424</v>
      </c>
      <c r="H39" s="25">
        <v>114510.89872368424</v>
      </c>
      <c r="I39" s="25">
        <v>114510.89872368424</v>
      </c>
      <c r="J39" s="25">
        <v>114510.89872368424</v>
      </c>
      <c r="K39" s="28">
        <f>SUM(G39:J39)</f>
        <v>458043.59489473695</v>
      </c>
      <c r="L39" s="27">
        <v>38140.368919373075</v>
      </c>
      <c r="M39" s="25">
        <v>38140.368919373075</v>
      </c>
      <c r="N39" s="25">
        <v>38140.368919373075</v>
      </c>
      <c r="O39" s="78">
        <v>15374.988677486055</v>
      </c>
      <c r="P39" s="27">
        <v>38140.368919373075</v>
      </c>
      <c r="Q39" s="25">
        <v>38140.368919373075</v>
      </c>
      <c r="R39" s="25">
        <v>38140.368919373075</v>
      </c>
      <c r="S39" s="25">
        <v>38140.368919373075</v>
      </c>
      <c r="T39" s="25">
        <v>0</v>
      </c>
      <c r="U39" s="78">
        <v>15374.988677486055</v>
      </c>
      <c r="V39" s="25">
        <v>38140.368919373075</v>
      </c>
      <c r="W39" s="25">
        <v>36240.943326078574</v>
      </c>
      <c r="X39" s="25">
        <v>28643.240952900578</v>
      </c>
      <c r="Y39" s="25">
        <v>28643.240952900578</v>
      </c>
      <c r="Z39" s="25">
        <v>28643.240952900578</v>
      </c>
      <c r="AA39" s="28">
        <v>458043.59489473701</v>
      </c>
      <c r="AB39"/>
    </row>
    <row r="40" spans="1:28" ht="30.5" customHeight="1" outlineLevel="1" x14ac:dyDescent="0.35">
      <c r="A40" s="36" t="s">
        <v>50</v>
      </c>
      <c r="B40" s="95" t="s">
        <v>9</v>
      </c>
      <c r="C40" s="103">
        <f>SUM('[1]NIMD GO:Myanmar'!C38)</f>
        <v>33500</v>
      </c>
      <c r="D40" s="25">
        <v>50000</v>
      </c>
      <c r="E40" s="10">
        <f t="shared" si="1"/>
        <v>0.4925373134328358</v>
      </c>
      <c r="F40" s="108" t="s">
        <v>101</v>
      </c>
      <c r="G40" s="27">
        <v>50000</v>
      </c>
      <c r="H40" s="25">
        <v>0</v>
      </c>
      <c r="I40" s="25">
        <v>0</v>
      </c>
      <c r="J40" s="25">
        <v>0</v>
      </c>
      <c r="K40" s="28">
        <f>SUM(G40:J40)</f>
        <v>50000</v>
      </c>
      <c r="L40" s="27">
        <v>3571.4285714285711</v>
      </c>
      <c r="M40" s="25">
        <v>3571.4285714285711</v>
      </c>
      <c r="N40" s="25">
        <v>3571.4285714285711</v>
      </c>
      <c r="O40" s="78">
        <v>3571.4285714285711</v>
      </c>
      <c r="P40" s="27">
        <v>3571.4285714285711</v>
      </c>
      <c r="Q40" s="25">
        <v>3571.4285714285711</v>
      </c>
      <c r="R40" s="25">
        <v>3571.4285714285711</v>
      </c>
      <c r="S40" s="25">
        <v>3571.4285714285711</v>
      </c>
      <c r="T40" s="25">
        <v>0</v>
      </c>
      <c r="U40" s="78">
        <v>3571.4285714285711</v>
      </c>
      <c r="V40" s="25">
        <v>3571.4285714285711</v>
      </c>
      <c r="W40" s="25">
        <v>3571.4285714285711</v>
      </c>
      <c r="X40" s="25">
        <v>3571.4285714285711</v>
      </c>
      <c r="Y40" s="25">
        <v>3571.4285714285711</v>
      </c>
      <c r="Z40" s="25">
        <v>3571.4285714285711</v>
      </c>
      <c r="AA40" s="28">
        <v>50000.000000000007</v>
      </c>
      <c r="AB40"/>
    </row>
    <row r="41" spans="1:28" x14ac:dyDescent="0.35">
      <c r="A41" s="38" t="s">
        <v>51</v>
      </c>
      <c r="B41" s="96" t="s">
        <v>52</v>
      </c>
      <c r="C41" s="42">
        <f>C39+C40</f>
        <v>488756.48157894734</v>
      </c>
      <c r="D41" s="39">
        <f>D39+D40</f>
        <v>508043.59489473695</v>
      </c>
      <c r="E41" s="40">
        <f t="shared" si="1"/>
        <v>3.9461601109578782E-2</v>
      </c>
      <c r="F41" s="106"/>
      <c r="G41" s="42">
        <f t="shared" ref="G41:AA41" si="3">G39+G40</f>
        <v>164510.89872368425</v>
      </c>
      <c r="H41" s="41">
        <f t="shared" si="3"/>
        <v>114510.89872368424</v>
      </c>
      <c r="I41" s="41">
        <f t="shared" si="3"/>
        <v>114510.89872368424</v>
      </c>
      <c r="J41" s="41">
        <f t="shared" si="3"/>
        <v>114510.89872368424</v>
      </c>
      <c r="K41" s="28">
        <f t="shared" si="3"/>
        <v>508043.59489473695</v>
      </c>
      <c r="L41" s="42">
        <f t="shared" si="3"/>
        <v>41711.797490801648</v>
      </c>
      <c r="M41" s="41">
        <f t="shared" si="3"/>
        <v>41711.797490801648</v>
      </c>
      <c r="N41" s="41">
        <f t="shared" si="3"/>
        <v>41711.797490801648</v>
      </c>
      <c r="O41" s="80">
        <f t="shared" si="3"/>
        <v>18946.417248914626</v>
      </c>
      <c r="P41" s="42">
        <f t="shared" si="3"/>
        <v>41711.797490801648</v>
      </c>
      <c r="Q41" s="41">
        <f t="shared" si="3"/>
        <v>41711.797490801648</v>
      </c>
      <c r="R41" s="41">
        <f t="shared" si="3"/>
        <v>41711.797490801648</v>
      </c>
      <c r="S41" s="41">
        <f t="shared" si="3"/>
        <v>41711.797490801648</v>
      </c>
      <c r="T41" s="41">
        <f t="shared" si="3"/>
        <v>0</v>
      </c>
      <c r="U41" s="80">
        <f t="shared" si="3"/>
        <v>18946.417248914626</v>
      </c>
      <c r="V41" s="39">
        <f t="shared" si="3"/>
        <v>41711.797490801648</v>
      </c>
      <c r="W41" s="41">
        <f t="shared" si="3"/>
        <v>39812.371897507146</v>
      </c>
      <c r="X41" s="41">
        <f t="shared" si="3"/>
        <v>32214.669524329151</v>
      </c>
      <c r="Y41" s="41">
        <f t="shared" si="3"/>
        <v>32214.669524329151</v>
      </c>
      <c r="Z41" s="41">
        <f t="shared" si="3"/>
        <v>32214.669524329151</v>
      </c>
      <c r="AA41" s="28">
        <f t="shared" si="3"/>
        <v>508043.59489473701</v>
      </c>
      <c r="AB41"/>
    </row>
    <row r="42" spans="1:28" ht="27" customHeight="1" x14ac:dyDescent="0.35">
      <c r="A42" s="29" t="s">
        <v>53</v>
      </c>
      <c r="B42" s="94" t="s">
        <v>10</v>
      </c>
      <c r="C42" s="103">
        <f>SUM('[1]NIMD GO:Myanmar'!C40)</f>
        <v>360227.49624412274</v>
      </c>
      <c r="D42" s="25">
        <v>375102.04222896922</v>
      </c>
      <c r="E42" s="52">
        <f t="shared" si="1"/>
        <v>4.1292089415534632E-2</v>
      </c>
      <c r="F42" s="109"/>
      <c r="G42" s="27">
        <v>149005.18249796718</v>
      </c>
      <c r="H42" s="25">
        <v>116505.29507289563</v>
      </c>
      <c r="I42" s="25">
        <v>63028.697132767236</v>
      </c>
      <c r="J42" s="25">
        <v>46562.867525339134</v>
      </c>
      <c r="K42" s="28">
        <f>SUM(G42:J42)</f>
        <v>375102.04222896916</v>
      </c>
      <c r="L42" s="27">
        <v>43032.044624506743</v>
      </c>
      <c r="M42" s="25">
        <v>50654.49462450674</v>
      </c>
      <c r="N42" s="25">
        <v>49130.00531400316</v>
      </c>
      <c r="O42" s="78">
        <v>43032.044624506743</v>
      </c>
      <c r="P42" s="27">
        <v>9417.0363236577559</v>
      </c>
      <c r="Q42" s="25">
        <v>30345.586230933557</v>
      </c>
      <c r="R42" s="25">
        <v>16291.238778203209</v>
      </c>
      <c r="S42" s="25">
        <v>16599.915778203209</v>
      </c>
      <c r="T42" s="25">
        <v>807.45</v>
      </c>
      <c r="U42" s="78">
        <v>44795.528435027154</v>
      </c>
      <c r="V42" s="25">
        <v>16067.963422586698</v>
      </c>
      <c r="W42" s="25">
        <v>11147.625101860966</v>
      </c>
      <c r="X42" s="25">
        <v>14947.036323657756</v>
      </c>
      <c r="Y42" s="25">
        <v>9417.0363236577559</v>
      </c>
      <c r="Z42" s="25">
        <v>19417.036323657754</v>
      </c>
      <c r="AA42" s="28">
        <v>362296.32478102681</v>
      </c>
      <c r="AB42"/>
    </row>
    <row r="43" spans="1:28" ht="29" customHeight="1" x14ac:dyDescent="0.35">
      <c r="A43" s="29" t="s">
        <v>54</v>
      </c>
      <c r="B43" s="94" t="s">
        <v>11</v>
      </c>
      <c r="C43" s="103">
        <f>SUM('[1]NIMD GO:Myanmar'!C41)</f>
        <v>352504.9183458956</v>
      </c>
      <c r="D43" s="25">
        <v>343255.59120674536</v>
      </c>
      <c r="E43" s="10">
        <f t="shared" si="1"/>
        <v>-2.623885982230276E-2</v>
      </c>
      <c r="F43" s="110" t="s">
        <v>90</v>
      </c>
      <c r="G43" s="27">
        <v>84832.005369134742</v>
      </c>
      <c r="H43" s="25">
        <v>138337.80472100986</v>
      </c>
      <c r="I43" s="25">
        <v>67549.693310582152</v>
      </c>
      <c r="J43" s="25">
        <v>52536.087806018593</v>
      </c>
      <c r="K43" s="28">
        <f>SUM(G43:J43)</f>
        <v>343255.59120674536</v>
      </c>
      <c r="L43" s="27">
        <v>37219.885651500648</v>
      </c>
      <c r="M43" s="25">
        <v>31974.877213447548</v>
      </c>
      <c r="N43" s="25">
        <v>26559.888121174728</v>
      </c>
      <c r="O43" s="78">
        <v>11897.341643280601</v>
      </c>
      <c r="P43" s="27">
        <v>10513.165714413828</v>
      </c>
      <c r="Q43" s="25">
        <v>43088.999521433776</v>
      </c>
      <c r="R43" s="25">
        <v>23840.469864261762</v>
      </c>
      <c r="S43" s="25">
        <v>59667.830793997331</v>
      </c>
      <c r="T43" s="25">
        <v>3425.6903586435437</v>
      </c>
      <c r="U43" s="78">
        <v>9299.087353009425</v>
      </c>
      <c r="V43" s="25">
        <v>21917.960568624545</v>
      </c>
      <c r="W43" s="25">
        <v>15325.337192179577</v>
      </c>
      <c r="X43" s="25">
        <v>26400.889417501592</v>
      </c>
      <c r="Y43" s="25">
        <v>1187.7981823525208</v>
      </c>
      <c r="Z43" s="25">
        <v>20936.36961092395</v>
      </c>
      <c r="AA43" s="28">
        <v>343255.5912067453</v>
      </c>
      <c r="AB43"/>
    </row>
    <row r="44" spans="1:28" ht="149" customHeight="1" x14ac:dyDescent="0.35">
      <c r="A44" s="29" t="s">
        <v>55</v>
      </c>
      <c r="B44" s="94" t="s">
        <v>12</v>
      </c>
      <c r="C44" s="103">
        <f>SUM('[1]NIMD GO:Myanmar'!C42)</f>
        <v>33779.58370798541</v>
      </c>
      <c r="D44" s="25">
        <v>55297.143718878549</v>
      </c>
      <c r="E44" s="52">
        <f t="shared" si="1"/>
        <v>0.63699896946351187</v>
      </c>
      <c r="F44" s="111" t="s">
        <v>104</v>
      </c>
      <c r="G44" s="27">
        <v>14991.690383003761</v>
      </c>
      <c r="H44" s="25">
        <v>22658.187739644</v>
      </c>
      <c r="I44" s="25">
        <v>9824.655261794207</v>
      </c>
      <c r="J44" s="25">
        <v>7822.6103344365856</v>
      </c>
      <c r="K44" s="28">
        <f>SUM(G44:J44)</f>
        <v>55297.143718878549</v>
      </c>
      <c r="L44" s="27">
        <v>12989.219688048786</v>
      </c>
      <c r="M44" s="25">
        <v>3682.2071857048827</v>
      </c>
      <c r="N44" s="25">
        <v>5351.5239244545264</v>
      </c>
      <c r="O44" s="78">
        <v>2302.5435797063187</v>
      </c>
      <c r="P44" s="27">
        <v>358.81860992933605</v>
      </c>
      <c r="Q44" s="25">
        <v>3651.3050947778206</v>
      </c>
      <c r="R44" s="25">
        <v>6890.3050947778211</v>
      </c>
      <c r="S44" s="25">
        <v>8883.6230947778204</v>
      </c>
      <c r="T44" s="25">
        <v>958.30000000000007</v>
      </c>
      <c r="U44" s="78">
        <v>3170.5219187839448</v>
      </c>
      <c r="V44" s="25">
        <v>358.81860992933605</v>
      </c>
      <c r="W44" s="25">
        <v>1509.2153739142445</v>
      </c>
      <c r="X44" s="25">
        <v>358.81860992933605</v>
      </c>
      <c r="Y44" s="25">
        <v>358.81860992933605</v>
      </c>
      <c r="Z44" s="25">
        <v>4473.1043242150499</v>
      </c>
      <c r="AA44" s="28">
        <v>55297.143718878564</v>
      </c>
      <c r="AB44"/>
    </row>
    <row r="45" spans="1:28" outlineLevel="1" x14ac:dyDescent="0.35">
      <c r="A45" s="36" t="s">
        <v>56</v>
      </c>
      <c r="B45" s="95" t="s">
        <v>5</v>
      </c>
      <c r="C45" s="103">
        <f>SUM('[1]NIMD GO:Myanmar'!C43)</f>
        <v>297216.73503968108</v>
      </c>
      <c r="D45" s="25">
        <v>314142.64399903541</v>
      </c>
      <c r="E45" s="10">
        <f t="shared" si="1"/>
        <v>5.6948034763569327E-2</v>
      </c>
      <c r="F45" s="112"/>
      <c r="G45" s="27">
        <v>261693.31056536577</v>
      </c>
      <c r="H45" s="25">
        <v>31893.44908864707</v>
      </c>
      <c r="I45" s="25">
        <v>11716.758152035911</v>
      </c>
      <c r="J45" s="25">
        <v>8839.1261929866851</v>
      </c>
      <c r="K45" s="28">
        <f>SUM(G45:J45)</f>
        <v>314142.64399903547</v>
      </c>
      <c r="L45" s="27">
        <v>27007.565912342565</v>
      </c>
      <c r="M45" s="25">
        <v>27007.565912342565</v>
      </c>
      <c r="N45" s="25">
        <v>27007.565912342565</v>
      </c>
      <c r="O45" s="78">
        <v>14673.192724842072</v>
      </c>
      <c r="P45" s="27">
        <v>21062.054240083562</v>
      </c>
      <c r="Q45" s="25">
        <v>24123.285223239876</v>
      </c>
      <c r="R45" s="25">
        <v>24123.285223239876</v>
      </c>
      <c r="S45" s="25">
        <v>28988.099110566611</v>
      </c>
      <c r="T45" s="25">
        <v>890.99155445544568</v>
      </c>
      <c r="U45" s="78">
        <v>12646.882052591991</v>
      </c>
      <c r="V45" s="25">
        <v>21062.054240083562</v>
      </c>
      <c r="W45" s="25">
        <v>20224.651167885368</v>
      </c>
      <c r="X45" s="25">
        <v>23732.04820169041</v>
      </c>
      <c r="Y45" s="25">
        <v>15916.47269023594</v>
      </c>
      <c r="Z45" s="25">
        <v>25676.929833093083</v>
      </c>
      <c r="AA45" s="28">
        <v>314142.64399903553</v>
      </c>
      <c r="AB45"/>
    </row>
    <row r="46" spans="1:28" outlineLevel="1" x14ac:dyDescent="0.35">
      <c r="A46" s="36" t="s">
        <v>57</v>
      </c>
      <c r="B46" s="95" t="s">
        <v>9</v>
      </c>
      <c r="C46" s="103">
        <f>SUM('[1]NIMD GO:Myanmar'!C44)</f>
        <v>162740.73942599099</v>
      </c>
      <c r="D46" s="25">
        <v>183466.36253541167</v>
      </c>
      <c r="E46" s="10">
        <f t="shared" si="1"/>
        <v>0.127353625051249</v>
      </c>
      <c r="F46" s="113"/>
      <c r="G46" s="27">
        <v>119477.63858331052</v>
      </c>
      <c r="H46" s="25">
        <v>36185.861489542127</v>
      </c>
      <c r="I46" s="25">
        <v>17628.953650250241</v>
      </c>
      <c r="J46" s="25">
        <v>10173.908812308757</v>
      </c>
      <c r="K46" s="28">
        <f>SUM(G46:J46)</f>
        <v>183466.36253541167</v>
      </c>
      <c r="L46" s="27">
        <v>20482.562014128445</v>
      </c>
      <c r="M46" s="25">
        <v>13622.35623844498</v>
      </c>
      <c r="N46" s="25">
        <v>17433.581669380241</v>
      </c>
      <c r="O46" s="78">
        <v>11335.620979883824</v>
      </c>
      <c r="P46" s="27">
        <v>7467.2271674845342</v>
      </c>
      <c r="Q46" s="25">
        <v>8009.2492424914062</v>
      </c>
      <c r="R46" s="25">
        <v>11699.249242491405</v>
      </c>
      <c r="S46" s="25">
        <v>26542.060786617447</v>
      </c>
      <c r="T46" s="25">
        <v>157.75911514576444</v>
      </c>
      <c r="U46" s="78">
        <v>9703.0941326108368</v>
      </c>
      <c r="V46" s="25">
        <v>14290.905619632409</v>
      </c>
      <c r="W46" s="25">
        <v>7576.5977496795676</v>
      </c>
      <c r="X46" s="25">
        <v>16841.358528165998</v>
      </c>
      <c r="Y46" s="25">
        <v>7467.2271674845342</v>
      </c>
      <c r="Z46" s="25">
        <v>10837.512881770248</v>
      </c>
      <c r="AA46" s="28">
        <v>183466.36253541161</v>
      </c>
      <c r="AB46"/>
    </row>
    <row r="47" spans="1:28" ht="49.5" customHeight="1" x14ac:dyDescent="0.35">
      <c r="A47" s="38" t="s">
        <v>58</v>
      </c>
      <c r="B47" s="96" t="s">
        <v>59</v>
      </c>
      <c r="C47" s="42">
        <f>C45+C46</f>
        <v>459957.47446567204</v>
      </c>
      <c r="D47" s="39">
        <f>D45+D46</f>
        <v>497609.00653444708</v>
      </c>
      <c r="E47" s="40">
        <f t="shared" si="1"/>
        <v>8.1858724249485107E-2</v>
      </c>
      <c r="F47" s="106" t="s">
        <v>89</v>
      </c>
      <c r="G47" s="42">
        <f t="shared" ref="G47:K47" si="4">G45+G46</f>
        <v>381170.9491486763</v>
      </c>
      <c r="H47" s="41">
        <f t="shared" si="4"/>
        <v>68079.310578189194</v>
      </c>
      <c r="I47" s="41">
        <f t="shared" si="4"/>
        <v>29345.711802286154</v>
      </c>
      <c r="J47" s="41">
        <f t="shared" si="4"/>
        <v>19013.035005295442</v>
      </c>
      <c r="K47" s="28">
        <f t="shared" si="4"/>
        <v>497609.00653444714</v>
      </c>
      <c r="L47" s="42">
        <f t="shared" ref="L47:AA47" si="5">L45+L46</f>
        <v>47490.12792647101</v>
      </c>
      <c r="M47" s="41">
        <f t="shared" si="5"/>
        <v>40629.922150787548</v>
      </c>
      <c r="N47" s="41">
        <f t="shared" si="5"/>
        <v>44441.147581722806</v>
      </c>
      <c r="O47" s="80">
        <f t="shared" si="5"/>
        <v>26008.813704725897</v>
      </c>
      <c r="P47" s="42">
        <f t="shared" si="5"/>
        <v>28529.281407568094</v>
      </c>
      <c r="Q47" s="41">
        <f t="shared" si="5"/>
        <v>32132.534465731282</v>
      </c>
      <c r="R47" s="41">
        <f t="shared" si="5"/>
        <v>35822.534465731282</v>
      </c>
      <c r="S47" s="41">
        <f t="shared" si="5"/>
        <v>55530.159897184058</v>
      </c>
      <c r="T47" s="41">
        <f t="shared" si="5"/>
        <v>1048.7506696012101</v>
      </c>
      <c r="U47" s="80">
        <f t="shared" si="5"/>
        <v>22349.976185202828</v>
      </c>
      <c r="V47" s="39">
        <f t="shared" si="5"/>
        <v>35352.959859715971</v>
      </c>
      <c r="W47" s="41">
        <f t="shared" si="5"/>
        <v>27801.248917564935</v>
      </c>
      <c r="X47" s="41">
        <f t="shared" si="5"/>
        <v>40573.406729856404</v>
      </c>
      <c r="Y47" s="41">
        <f t="shared" si="5"/>
        <v>23383.699857720472</v>
      </c>
      <c r="Z47" s="41">
        <f t="shared" si="5"/>
        <v>36514.442714863333</v>
      </c>
      <c r="AA47" s="28">
        <f t="shared" si="5"/>
        <v>497609.00653444714</v>
      </c>
      <c r="AB47"/>
    </row>
    <row r="48" spans="1:28" ht="15" thickBot="1" x14ac:dyDescent="0.4">
      <c r="A48" s="31" t="s">
        <v>60</v>
      </c>
      <c r="B48" s="34" t="s">
        <v>61</v>
      </c>
      <c r="C48" s="31">
        <f>C38+C41+C42+C43+C44+C47</f>
        <v>3844442.8560806848</v>
      </c>
      <c r="D48" s="32">
        <f>D38+D41+D42+D43+D44+D47</f>
        <v>4106834.486857234</v>
      </c>
      <c r="E48" s="33">
        <f t="shared" si="1"/>
        <v>6.8252186493428874E-2</v>
      </c>
      <c r="F48" s="35"/>
      <c r="G48" s="31">
        <f t="shared" ref="G48:K48" si="6">G38+G41+G42+G43+G44+G47</f>
        <v>1425308.6226035871</v>
      </c>
      <c r="H48" s="5">
        <f t="shared" si="6"/>
        <v>1216125.8990770194</v>
      </c>
      <c r="I48" s="5">
        <f t="shared" si="6"/>
        <v>731559.5928245699</v>
      </c>
      <c r="J48" s="5">
        <f t="shared" si="6"/>
        <v>733840.3723520576</v>
      </c>
      <c r="K48" s="35">
        <f t="shared" si="6"/>
        <v>4106834.4868572345</v>
      </c>
      <c r="L48" s="31">
        <f t="shared" ref="L48:AA48" si="7">L38+L41+L42+L43+L44+L47</f>
        <v>360851.75579738041</v>
      </c>
      <c r="M48" s="5">
        <f t="shared" si="7"/>
        <v>337989.71977161965</v>
      </c>
      <c r="N48" s="5">
        <f t="shared" si="7"/>
        <v>368936.1057848644</v>
      </c>
      <c r="O48" s="35">
        <f t="shared" si="7"/>
        <v>164595.84121718581</v>
      </c>
      <c r="P48" s="31">
        <f t="shared" si="7"/>
        <v>307559.98634429835</v>
      </c>
      <c r="Q48" s="5">
        <f t="shared" si="7"/>
        <v>366465.88360756863</v>
      </c>
      <c r="R48" s="5">
        <f t="shared" si="7"/>
        <v>381710.47345982789</v>
      </c>
      <c r="S48" s="5">
        <f t="shared" si="7"/>
        <v>425226.74383038975</v>
      </c>
      <c r="T48" s="5">
        <f t="shared" si="7"/>
        <v>21582.214778283455</v>
      </c>
      <c r="U48" s="35">
        <f t="shared" si="7"/>
        <v>318929.57740445074</v>
      </c>
      <c r="V48" s="32">
        <f t="shared" si="7"/>
        <v>233939.58954160931</v>
      </c>
      <c r="W48" s="5">
        <f t="shared" si="7"/>
        <v>236256.67562098525</v>
      </c>
      <c r="X48" s="5">
        <f t="shared" si="7"/>
        <v>209705.44188112748</v>
      </c>
      <c r="Y48" s="5">
        <f t="shared" si="7"/>
        <v>173231.51033739327</v>
      </c>
      <c r="Z48" s="5">
        <f t="shared" si="7"/>
        <v>199852.96748025046</v>
      </c>
      <c r="AA48" s="35">
        <f t="shared" si="7"/>
        <v>4106834.4868572345</v>
      </c>
      <c r="AB48"/>
    </row>
    <row r="49" spans="1:28" s="1" customFormat="1" ht="15" thickBot="1" x14ac:dyDescent="0.4">
      <c r="A49" s="45"/>
      <c r="B49" s="97" t="s">
        <v>62</v>
      </c>
      <c r="C49" s="45">
        <f>C31+C48</f>
        <v>5972932.6164328707</v>
      </c>
      <c r="D49" s="46">
        <f>D31+D48</f>
        <v>6182541.4150542226</v>
      </c>
      <c r="E49" s="47">
        <f t="shared" si="1"/>
        <v>3.5093112894773203E-2</v>
      </c>
      <c r="F49" s="48"/>
      <c r="G49" s="45">
        <f t="shared" ref="G49:K49" si="8">G31+G48</f>
        <v>1918382.0354429446</v>
      </c>
      <c r="H49" s="6">
        <f t="shared" si="8"/>
        <v>1888533.3130363668</v>
      </c>
      <c r="I49" s="6">
        <f t="shared" si="8"/>
        <v>1188073.8122755054</v>
      </c>
      <c r="J49" s="6">
        <f t="shared" si="8"/>
        <v>1187552.254299406</v>
      </c>
      <c r="K49" s="48">
        <f t="shared" si="8"/>
        <v>6182541.4150542226</v>
      </c>
      <c r="L49" s="45">
        <f t="shared" ref="L49:AA49" si="9">L31+L48</f>
        <v>553550.22759793443</v>
      </c>
      <c r="M49" s="6">
        <f t="shared" si="9"/>
        <v>557107.15375231649</v>
      </c>
      <c r="N49" s="6">
        <f t="shared" si="9"/>
        <v>553566.32452501962</v>
      </c>
      <c r="O49" s="48">
        <f t="shared" si="9"/>
        <v>249741.70458178042</v>
      </c>
      <c r="P49" s="45">
        <f t="shared" si="9"/>
        <v>371603.41394957731</v>
      </c>
      <c r="Q49" s="6">
        <f t="shared" si="9"/>
        <v>514137.83292590053</v>
      </c>
      <c r="R49" s="6">
        <f t="shared" si="9"/>
        <v>477137.82864086446</v>
      </c>
      <c r="S49" s="6">
        <f t="shared" si="9"/>
        <v>681851.05925912305</v>
      </c>
      <c r="T49" s="6">
        <f t="shared" si="9"/>
        <v>30716.714778283451</v>
      </c>
      <c r="U49" s="48">
        <f t="shared" si="9"/>
        <v>405998.33225913794</v>
      </c>
      <c r="V49" s="46">
        <f t="shared" si="9"/>
        <v>408602.68863139825</v>
      </c>
      <c r="W49" s="6">
        <f t="shared" si="9"/>
        <v>330639.54216630058</v>
      </c>
      <c r="X49" s="6">
        <f t="shared" si="9"/>
        <v>357483.11224238994</v>
      </c>
      <c r="Y49" s="6">
        <f t="shared" si="9"/>
        <v>342247.99050732964</v>
      </c>
      <c r="Z49" s="6">
        <f t="shared" si="9"/>
        <v>348157.48923686758</v>
      </c>
      <c r="AA49" s="48">
        <f t="shared" si="9"/>
        <v>6182541.4150542235</v>
      </c>
    </row>
    <row r="50" spans="1:28" x14ac:dyDescent="0.35">
      <c r="A50" s="29"/>
      <c r="B50" s="94"/>
      <c r="C50" s="103"/>
      <c r="D50" s="25"/>
      <c r="E50" s="26"/>
      <c r="F50" s="77"/>
      <c r="G50" s="27"/>
      <c r="H50" s="26"/>
      <c r="I50" s="26"/>
      <c r="J50" s="26"/>
      <c r="K50" s="28"/>
      <c r="L50" s="27"/>
      <c r="M50" s="26"/>
      <c r="N50" s="26"/>
      <c r="O50" s="77"/>
      <c r="P50" s="27"/>
      <c r="Q50" s="26"/>
      <c r="R50" s="26"/>
      <c r="S50" s="26"/>
      <c r="T50" s="26"/>
      <c r="U50" s="77"/>
      <c r="V50" s="25"/>
      <c r="W50" s="26"/>
      <c r="X50" s="26"/>
      <c r="Y50" s="26"/>
      <c r="Z50" s="26"/>
      <c r="AA50" s="28"/>
      <c r="AB50"/>
    </row>
    <row r="51" spans="1:28" x14ac:dyDescent="0.35">
      <c r="A51" s="49"/>
      <c r="B51" s="98" t="s">
        <v>63</v>
      </c>
      <c r="C51" s="103"/>
      <c r="D51" s="25"/>
      <c r="E51" s="26"/>
      <c r="F51" s="77"/>
      <c r="G51" s="27"/>
      <c r="H51" s="26"/>
      <c r="I51" s="26"/>
      <c r="J51" s="26"/>
      <c r="K51" s="28"/>
      <c r="L51" s="27"/>
      <c r="M51" s="26"/>
      <c r="N51" s="26"/>
      <c r="O51" s="77"/>
      <c r="P51" s="27"/>
      <c r="Q51" s="26"/>
      <c r="R51" s="26"/>
      <c r="S51" s="26"/>
      <c r="T51" s="26"/>
      <c r="U51" s="77"/>
      <c r="V51" s="25"/>
      <c r="W51" s="26"/>
      <c r="X51" s="26"/>
      <c r="Y51" s="26"/>
      <c r="Z51" s="26"/>
      <c r="AA51" s="28"/>
      <c r="AB51"/>
    </row>
    <row r="52" spans="1:28" x14ac:dyDescent="0.35">
      <c r="A52" s="50" t="s">
        <v>64</v>
      </c>
      <c r="B52" s="99" t="s">
        <v>13</v>
      </c>
      <c r="C52" s="103">
        <f>SUM('[1]NIMD GO:Myanmar'!C50)</f>
        <v>255504.92572086121</v>
      </c>
      <c r="D52" s="25">
        <v>265381.57515904284</v>
      </c>
      <c r="E52" s="43">
        <f>IFERROR((D52-C52)/C52,0)</f>
        <v>3.865541695650853E-2</v>
      </c>
      <c r="F52" s="121" t="s">
        <v>91</v>
      </c>
      <c r="G52" s="27">
        <v>63462.0768590929</v>
      </c>
      <c r="H52" s="25">
        <v>72991.913099422178</v>
      </c>
      <c r="I52" s="25">
        <v>65465.508341434856</v>
      </c>
      <c r="J52" s="25">
        <v>63462.0768590929</v>
      </c>
      <c r="K52" s="28">
        <f>SUM(G52:J52)</f>
        <v>265381.57515904284</v>
      </c>
      <c r="L52" s="27">
        <v>26368.036072621348</v>
      </c>
      <c r="M52" s="25">
        <v>26368.036072621348</v>
      </c>
      <c r="N52" s="25">
        <v>26368.036072621348</v>
      </c>
      <c r="O52" s="78">
        <v>14451.138915712554</v>
      </c>
      <c r="P52" s="27">
        <v>19965.177348650112</v>
      </c>
      <c r="Q52" s="25">
        <v>19965.177348650112</v>
      </c>
      <c r="R52" s="25">
        <v>19965.177348650112</v>
      </c>
      <c r="S52" s="25">
        <v>19965.177348650112</v>
      </c>
      <c r="T52" s="25">
        <v>0</v>
      </c>
      <c r="U52" s="78">
        <v>8048.280191741318</v>
      </c>
      <c r="V52" s="25">
        <v>19965.177348650112</v>
      </c>
      <c r="W52" s="25">
        <v>18970.893079642232</v>
      </c>
      <c r="X52" s="25">
        <v>14993.756003610724</v>
      </c>
      <c r="Y52" s="25">
        <v>14993.756003610724</v>
      </c>
      <c r="Z52" s="25">
        <v>14993.756003610724</v>
      </c>
      <c r="AA52" s="28">
        <v>265381.5751590429</v>
      </c>
      <c r="AB52"/>
    </row>
    <row r="53" spans="1:28" x14ac:dyDescent="0.35">
      <c r="A53" s="29" t="s">
        <v>65</v>
      </c>
      <c r="B53" s="94" t="s">
        <v>14</v>
      </c>
      <c r="C53" s="103">
        <f>SUM('[1]NIMD GO:Myanmar'!C51)</f>
        <v>0</v>
      </c>
      <c r="D53" s="25">
        <v>0</v>
      </c>
      <c r="E53" s="10">
        <f>IFERROR((D53-C53)/C53,0)</f>
        <v>0</v>
      </c>
      <c r="F53" s="122"/>
      <c r="G53" s="27">
        <v>0</v>
      </c>
      <c r="H53" s="25">
        <v>0</v>
      </c>
      <c r="I53" s="25">
        <v>0</v>
      </c>
      <c r="J53" s="25">
        <v>0</v>
      </c>
      <c r="K53" s="28">
        <f>SUM(G53:J53)</f>
        <v>0</v>
      </c>
      <c r="L53" s="27">
        <v>0</v>
      </c>
      <c r="M53" s="25">
        <v>0</v>
      </c>
      <c r="N53" s="25">
        <v>0</v>
      </c>
      <c r="O53" s="78">
        <v>0</v>
      </c>
      <c r="P53" s="27">
        <v>0</v>
      </c>
      <c r="Q53" s="25">
        <v>0</v>
      </c>
      <c r="R53" s="25">
        <v>0</v>
      </c>
      <c r="S53" s="25">
        <v>0</v>
      </c>
      <c r="T53" s="25">
        <v>0</v>
      </c>
      <c r="U53" s="78">
        <v>0</v>
      </c>
      <c r="V53" s="25">
        <v>0</v>
      </c>
      <c r="W53" s="25">
        <v>0</v>
      </c>
      <c r="X53" s="25">
        <v>0</v>
      </c>
      <c r="Y53" s="25">
        <v>0</v>
      </c>
      <c r="Z53" s="25">
        <v>0</v>
      </c>
      <c r="AA53" s="28">
        <v>0</v>
      </c>
      <c r="AB53"/>
    </row>
    <row r="54" spans="1:28" x14ac:dyDescent="0.35">
      <c r="A54" s="29" t="s">
        <v>66</v>
      </c>
      <c r="B54" s="94" t="s">
        <v>15</v>
      </c>
      <c r="C54" s="103">
        <f>SUM('[1]NIMD GO:Myanmar'!C52)</f>
        <v>429593.85111462424</v>
      </c>
      <c r="D54" s="25">
        <v>428984.59000238671</v>
      </c>
      <c r="E54" s="43">
        <f>IFERROR((D54-C54)/C54,0)</f>
        <v>-1.41822586765787E-3</v>
      </c>
      <c r="F54" s="123"/>
      <c r="G54" s="27">
        <v>102945.35454511098</v>
      </c>
      <c r="H54" s="25">
        <v>111892.76943167986</v>
      </c>
      <c r="I54" s="25">
        <v>109106.30691760109</v>
      </c>
      <c r="J54" s="25">
        <v>105040.15910799474</v>
      </c>
      <c r="K54" s="28">
        <f>SUM(G54:J54)</f>
        <v>428984.59000238671</v>
      </c>
      <c r="L54" s="27">
        <v>30270.2223963945</v>
      </c>
      <c r="M54" s="25">
        <v>30270.2223963945</v>
      </c>
      <c r="N54" s="25">
        <v>30270.2223963945</v>
      </c>
      <c r="O54" s="78">
        <v>30270.2223963945</v>
      </c>
      <c r="P54" s="27">
        <v>27927.404193372047</v>
      </c>
      <c r="Q54" s="25">
        <v>27927.404193372047</v>
      </c>
      <c r="R54" s="25">
        <v>27927.404193372047</v>
      </c>
      <c r="S54" s="25">
        <v>27927.404193372047</v>
      </c>
      <c r="T54" s="25">
        <v>0</v>
      </c>
      <c r="U54" s="78">
        <v>55221.913313907717</v>
      </c>
      <c r="V54" s="25">
        <v>27927.404193372047</v>
      </c>
      <c r="W54" s="25">
        <v>29262.553555924565</v>
      </c>
      <c r="X54" s="25">
        <v>27927.404193372047</v>
      </c>
      <c r="Y54" s="25">
        <v>27927.404193372047</v>
      </c>
      <c r="Z54" s="25">
        <v>27927.404193372047</v>
      </c>
      <c r="AA54" s="28">
        <v>428984.59000238677</v>
      </c>
      <c r="AB54"/>
    </row>
    <row r="55" spans="1:28" ht="15" thickBot="1" x14ac:dyDescent="0.4">
      <c r="A55" s="31" t="s">
        <v>67</v>
      </c>
      <c r="B55" s="34" t="s">
        <v>68</v>
      </c>
      <c r="C55" s="31">
        <f>SUM(C52:C54)</f>
        <v>685098.77683548548</v>
      </c>
      <c r="D55" s="5">
        <f>SUM(D52:D54)</f>
        <v>694366.16516142956</v>
      </c>
      <c r="E55" s="33">
        <f>IFERROR((D55-C55)/C55,0)</f>
        <v>1.3527083450288335E-2</v>
      </c>
      <c r="F55" s="35"/>
      <c r="G55" s="31">
        <f t="shared" ref="G55:K55" si="10">SUM(G52:G54)</f>
        <v>166407.43140420387</v>
      </c>
      <c r="H55" s="5">
        <f t="shared" si="10"/>
        <v>184884.68253110204</v>
      </c>
      <c r="I55" s="5">
        <f t="shared" si="10"/>
        <v>174571.81525903594</v>
      </c>
      <c r="J55" s="5">
        <f t="shared" si="10"/>
        <v>168502.23596708765</v>
      </c>
      <c r="K55" s="35">
        <f t="shared" si="10"/>
        <v>694366.16516142956</v>
      </c>
      <c r="L55" s="31">
        <f t="shared" ref="L55:AA55" si="11">SUM(L52:L54)</f>
        <v>56638.258469015847</v>
      </c>
      <c r="M55" s="5">
        <f t="shared" si="11"/>
        <v>56638.258469015847</v>
      </c>
      <c r="N55" s="5">
        <f t="shared" si="11"/>
        <v>56638.258469015847</v>
      </c>
      <c r="O55" s="35">
        <f t="shared" si="11"/>
        <v>44721.361312107052</v>
      </c>
      <c r="P55" s="31">
        <f t="shared" si="11"/>
        <v>47892.581542022162</v>
      </c>
      <c r="Q55" s="5">
        <f t="shared" si="11"/>
        <v>47892.581542022162</v>
      </c>
      <c r="R55" s="5">
        <f t="shared" si="11"/>
        <v>47892.581542022162</v>
      </c>
      <c r="S55" s="5">
        <f t="shared" si="11"/>
        <v>47892.581542022162</v>
      </c>
      <c r="T55" s="5">
        <f t="shared" si="11"/>
        <v>0</v>
      </c>
      <c r="U55" s="35">
        <f t="shared" si="11"/>
        <v>63270.193505649033</v>
      </c>
      <c r="V55" s="32">
        <f t="shared" si="11"/>
        <v>47892.581542022162</v>
      </c>
      <c r="W55" s="5">
        <f t="shared" si="11"/>
        <v>48233.446635566797</v>
      </c>
      <c r="X55" s="5">
        <f t="shared" si="11"/>
        <v>42921.160196982775</v>
      </c>
      <c r="Y55" s="5">
        <f t="shared" si="11"/>
        <v>42921.160196982775</v>
      </c>
      <c r="Z55" s="5">
        <f t="shared" si="11"/>
        <v>42921.160196982775</v>
      </c>
      <c r="AA55" s="35">
        <f t="shared" si="11"/>
        <v>694366.16516142967</v>
      </c>
      <c r="AB55"/>
    </row>
    <row r="56" spans="1:28" s="1" customFormat="1" ht="15" thickBot="1" x14ac:dyDescent="0.4">
      <c r="A56" s="45"/>
      <c r="B56" s="97" t="s">
        <v>69</v>
      </c>
      <c r="C56" s="45">
        <f>C49+C55</f>
        <v>6658031.3932683561</v>
      </c>
      <c r="D56" s="46">
        <f>D49+D55</f>
        <v>6876907.5802156525</v>
      </c>
      <c r="E56" s="47">
        <f>IFERROR((D56-C56)/C56,0)</f>
        <v>3.287400945099065E-2</v>
      </c>
      <c r="F56" s="48"/>
      <c r="G56" s="45">
        <f t="shared" ref="G56:K56" si="12">G49+G55</f>
        <v>2084789.4668471485</v>
      </c>
      <c r="H56" s="6">
        <f t="shared" si="12"/>
        <v>2073417.9955674689</v>
      </c>
      <c r="I56" s="6">
        <f t="shared" si="12"/>
        <v>1362645.6275345413</v>
      </c>
      <c r="J56" s="6">
        <f t="shared" si="12"/>
        <v>1356054.4902664935</v>
      </c>
      <c r="K56" s="48">
        <f t="shared" si="12"/>
        <v>6876907.5802156525</v>
      </c>
      <c r="L56" s="45">
        <f t="shared" ref="L56:AA56" si="13">L49+L55</f>
        <v>610188.48606695025</v>
      </c>
      <c r="M56" s="6">
        <f t="shared" si="13"/>
        <v>613745.41222133231</v>
      </c>
      <c r="N56" s="6">
        <f t="shared" si="13"/>
        <v>610204.58299403545</v>
      </c>
      <c r="O56" s="48">
        <f t="shared" si="13"/>
        <v>294463.06589388748</v>
      </c>
      <c r="P56" s="45">
        <f t="shared" si="13"/>
        <v>419495.99549159949</v>
      </c>
      <c r="Q56" s="6">
        <f t="shared" si="13"/>
        <v>562030.41446792264</v>
      </c>
      <c r="R56" s="6">
        <f t="shared" si="13"/>
        <v>525030.41018288664</v>
      </c>
      <c r="S56" s="6">
        <f t="shared" si="13"/>
        <v>729743.64080114523</v>
      </c>
      <c r="T56" s="6">
        <f t="shared" si="13"/>
        <v>30716.714778283451</v>
      </c>
      <c r="U56" s="48">
        <f t="shared" si="13"/>
        <v>469268.52576478699</v>
      </c>
      <c r="V56" s="46">
        <f t="shared" si="13"/>
        <v>456495.27017342043</v>
      </c>
      <c r="W56" s="6">
        <f t="shared" si="13"/>
        <v>378872.98880186735</v>
      </c>
      <c r="X56" s="6">
        <f t="shared" si="13"/>
        <v>400404.27243937273</v>
      </c>
      <c r="Y56" s="6">
        <f t="shared" si="13"/>
        <v>385169.15070431243</v>
      </c>
      <c r="Z56" s="6">
        <f t="shared" si="13"/>
        <v>391078.64943385037</v>
      </c>
      <c r="AA56" s="48">
        <f t="shared" si="13"/>
        <v>6876907.5802156534</v>
      </c>
    </row>
    <row r="57" spans="1:28" ht="15" thickBot="1" x14ac:dyDescent="0.4">
      <c r="A57" s="29"/>
      <c r="B57" s="94" t="s">
        <v>70</v>
      </c>
      <c r="C57" s="103">
        <v>0</v>
      </c>
      <c r="D57" s="25">
        <v>0</v>
      </c>
      <c r="E57" s="26"/>
      <c r="F57" s="77"/>
      <c r="G57" s="27">
        <v>0</v>
      </c>
      <c r="H57" s="26">
        <v>0</v>
      </c>
      <c r="I57" s="26">
        <v>0</v>
      </c>
      <c r="J57" s="26">
        <v>0</v>
      </c>
      <c r="K57" s="28">
        <v>0</v>
      </c>
      <c r="L57" s="27">
        <v>0</v>
      </c>
      <c r="M57" s="26">
        <v>0</v>
      </c>
      <c r="N57" s="26">
        <v>0</v>
      </c>
      <c r="O57" s="77">
        <v>0</v>
      </c>
      <c r="P57" s="27">
        <v>0</v>
      </c>
      <c r="Q57" s="26">
        <v>0</v>
      </c>
      <c r="R57" s="26">
        <v>0</v>
      </c>
      <c r="S57" s="26">
        <v>0</v>
      </c>
      <c r="T57" s="26">
        <v>0</v>
      </c>
      <c r="U57" s="77">
        <v>0</v>
      </c>
      <c r="V57" s="25">
        <v>0</v>
      </c>
      <c r="W57" s="26">
        <v>0</v>
      </c>
      <c r="X57" s="26">
        <v>0</v>
      </c>
      <c r="Y57" s="26">
        <v>0</v>
      </c>
      <c r="Z57" s="26">
        <v>0</v>
      </c>
      <c r="AA57" s="28">
        <v>0</v>
      </c>
      <c r="AB57"/>
    </row>
    <row r="58" spans="1:28" s="1" customFormat="1" ht="44" thickBot="1" x14ac:dyDescent="0.4">
      <c r="A58" s="45"/>
      <c r="B58" s="97" t="s">
        <v>71</v>
      </c>
      <c r="C58" s="45">
        <f>C56+C57</f>
        <v>6658031.3932683561</v>
      </c>
      <c r="D58" s="46">
        <f>D56+D57</f>
        <v>6876907.5802156525</v>
      </c>
      <c r="E58" s="47">
        <f>IFERROR((D58-C58)/C58,0)</f>
        <v>3.287400945099065E-2</v>
      </c>
      <c r="F58" s="114" t="s">
        <v>92</v>
      </c>
      <c r="G58" s="45">
        <f t="shared" ref="G58:K58" si="14">G56+G57</f>
        <v>2084789.4668471485</v>
      </c>
      <c r="H58" s="6">
        <f t="shared" si="14"/>
        <v>2073417.9955674689</v>
      </c>
      <c r="I58" s="6">
        <f t="shared" si="14"/>
        <v>1362645.6275345413</v>
      </c>
      <c r="J58" s="6">
        <f t="shared" si="14"/>
        <v>1356054.4902664935</v>
      </c>
      <c r="K58" s="48">
        <f t="shared" si="14"/>
        <v>6876907.5802156525</v>
      </c>
      <c r="L58" s="45">
        <f t="shared" ref="L58:AA58" si="15">L56+L57</f>
        <v>610188.48606695025</v>
      </c>
      <c r="M58" s="6">
        <f t="shared" si="15"/>
        <v>613745.41222133231</v>
      </c>
      <c r="N58" s="6">
        <f t="shared" si="15"/>
        <v>610204.58299403545</v>
      </c>
      <c r="O58" s="48">
        <f t="shared" si="15"/>
        <v>294463.06589388748</v>
      </c>
      <c r="P58" s="45">
        <f t="shared" si="15"/>
        <v>419495.99549159949</v>
      </c>
      <c r="Q58" s="6">
        <f t="shared" si="15"/>
        <v>562030.41446792264</v>
      </c>
      <c r="R58" s="6">
        <f t="shared" si="15"/>
        <v>525030.41018288664</v>
      </c>
      <c r="S58" s="6">
        <f t="shared" si="15"/>
        <v>729743.64080114523</v>
      </c>
      <c r="T58" s="6">
        <f t="shared" si="15"/>
        <v>30716.714778283451</v>
      </c>
      <c r="U58" s="48">
        <f t="shared" si="15"/>
        <v>469268.52576478699</v>
      </c>
      <c r="V58" s="46">
        <f t="shared" si="15"/>
        <v>456495.27017342043</v>
      </c>
      <c r="W58" s="6">
        <f t="shared" si="15"/>
        <v>378872.98880186735</v>
      </c>
      <c r="X58" s="6">
        <f t="shared" si="15"/>
        <v>400404.27243937273</v>
      </c>
      <c r="Y58" s="6">
        <f t="shared" si="15"/>
        <v>385169.15070431243</v>
      </c>
      <c r="Z58" s="6">
        <f t="shared" si="15"/>
        <v>391078.64943385037</v>
      </c>
      <c r="AA58" s="48">
        <f t="shared" si="15"/>
        <v>6876907.5802156534</v>
      </c>
    </row>
  </sheetData>
  <mergeCells count="5">
    <mergeCell ref="L24:O24"/>
    <mergeCell ref="P24:U24"/>
    <mergeCell ref="V24:AA24"/>
    <mergeCell ref="F28:F30"/>
    <mergeCell ref="F52:F54"/>
  </mergeCells>
  <pageMargins left="0.25" right="0.25" top="0.75" bottom="0.75" header="0.3" footer="0.3"/>
  <pageSetup paperSize="9" scale="26"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66"/>
  <sheetViews>
    <sheetView topLeftCell="A51" zoomScaleNormal="100" workbookViewId="0">
      <selection activeCell="C78" sqref="C78"/>
    </sheetView>
  </sheetViews>
  <sheetFormatPr defaultRowHeight="14.5" x14ac:dyDescent="0.35"/>
  <cols>
    <col min="1" max="1" width="14.1796875" bestFit="1" customWidth="1"/>
    <col min="2" max="2" width="16.26953125" customWidth="1"/>
    <col min="3" max="3" width="42.54296875" bestFit="1" customWidth="1"/>
    <col min="4" max="4" width="14.1796875" bestFit="1" customWidth="1"/>
    <col min="5" max="6" width="15.1796875" bestFit="1" customWidth="1"/>
  </cols>
  <sheetData>
    <row r="1" spans="1:6" ht="16" x14ac:dyDescent="0.5">
      <c r="A1" s="72" t="s">
        <v>94</v>
      </c>
    </row>
    <row r="2" spans="1:6" x14ac:dyDescent="0.35">
      <c r="A2" s="66" t="s">
        <v>17</v>
      </c>
      <c r="B2" s="66" t="s">
        <v>18</v>
      </c>
      <c r="C2" s="66" t="s">
        <v>19</v>
      </c>
      <c r="D2" s="66" t="s">
        <v>20</v>
      </c>
      <c r="E2" s="66" t="s">
        <v>16</v>
      </c>
    </row>
    <row r="3" spans="1:6" x14ac:dyDescent="0.35">
      <c r="A3" s="57">
        <f>'PoD Total Budget 2023'!G58</f>
        <v>2084789.4668471485</v>
      </c>
      <c r="B3" s="57">
        <f>'PoD Total Budget 2023'!H58</f>
        <v>2073417.9955674689</v>
      </c>
      <c r="C3" s="57">
        <f>'PoD Total Budget 2023'!I58</f>
        <v>1362645.6275345413</v>
      </c>
      <c r="D3" s="57">
        <f>'PoD Total Budget 2023'!J58</f>
        <v>1356054.4902664935</v>
      </c>
      <c r="E3" s="64">
        <f>SUM(A3:D3)</f>
        <v>6876907.5802156525</v>
      </c>
    </row>
    <row r="6" spans="1:6" x14ac:dyDescent="0.35">
      <c r="F6" s="54"/>
    </row>
    <row r="19" spans="1:2" ht="16" x14ac:dyDescent="0.5">
      <c r="A19" s="73" t="s">
        <v>95</v>
      </c>
    </row>
    <row r="20" spans="1:2" ht="29" x14ac:dyDescent="0.35">
      <c r="A20" s="68" t="s">
        <v>88</v>
      </c>
      <c r="B20" s="69" t="s">
        <v>86</v>
      </c>
    </row>
    <row r="21" spans="1:2" x14ac:dyDescent="0.35">
      <c r="A21" s="62" t="s">
        <v>87</v>
      </c>
      <c r="B21" s="53">
        <v>2471825.1947630523</v>
      </c>
    </row>
    <row r="22" spans="1:2" x14ac:dyDescent="0.35">
      <c r="A22" s="62" t="s">
        <v>76</v>
      </c>
      <c r="B22" s="53">
        <v>575699.99999999977</v>
      </c>
    </row>
    <row r="23" spans="1:2" x14ac:dyDescent="0.35">
      <c r="A23" s="62" t="s">
        <v>77</v>
      </c>
      <c r="B23" s="53">
        <v>629000.30337354424</v>
      </c>
    </row>
    <row r="24" spans="1:2" x14ac:dyDescent="0.35">
      <c r="A24" s="62" t="s">
        <v>78</v>
      </c>
      <c r="B24" s="53">
        <v>614334.29556566896</v>
      </c>
    </row>
    <row r="25" spans="1:2" x14ac:dyDescent="0.35">
      <c r="A25" s="62" t="s">
        <v>21</v>
      </c>
      <c r="B25" s="53">
        <v>233443.1812225497</v>
      </c>
    </row>
    <row r="26" spans="1:2" x14ac:dyDescent="0.35">
      <c r="A26" s="62" t="s">
        <v>75</v>
      </c>
      <c r="B26" s="53">
        <v>237000.10737693173</v>
      </c>
    </row>
    <row r="27" spans="1:2" x14ac:dyDescent="0.35">
      <c r="A27" s="62" t="s">
        <v>23</v>
      </c>
      <c r="B27" s="53">
        <v>233459.27814963483</v>
      </c>
    </row>
    <row r="28" spans="1:2" x14ac:dyDescent="0.35">
      <c r="A28" s="62" t="s">
        <v>25</v>
      </c>
      <c r="B28" s="53">
        <v>200000.76649058491</v>
      </c>
    </row>
    <row r="29" spans="1:2" x14ac:dyDescent="0.35">
      <c r="A29" s="62" t="s">
        <v>27</v>
      </c>
      <c r="B29" s="53">
        <v>199999.99567999999</v>
      </c>
    </row>
    <row r="30" spans="1:2" x14ac:dyDescent="0.35">
      <c r="A30" s="62" t="s">
        <v>28</v>
      </c>
      <c r="B30" s="53">
        <v>236999.96360883099</v>
      </c>
    </row>
    <row r="31" spans="1:2" x14ac:dyDescent="0.35">
      <c r="A31" s="62" t="s">
        <v>79</v>
      </c>
      <c r="B31" s="53">
        <v>236999.99996503606</v>
      </c>
    </row>
    <row r="32" spans="1:2" x14ac:dyDescent="0.35">
      <c r="A32" s="62" t="s">
        <v>29</v>
      </c>
      <c r="B32" s="53">
        <v>0</v>
      </c>
    </row>
    <row r="33" spans="1:6" x14ac:dyDescent="0.35">
      <c r="A33" s="62" t="s">
        <v>31</v>
      </c>
      <c r="B33" s="53">
        <v>237000.04117240582</v>
      </c>
    </row>
    <row r="34" spans="1:6" x14ac:dyDescent="0.35">
      <c r="A34" s="62" t="s">
        <v>32</v>
      </c>
      <c r="B34" s="53">
        <v>150000</v>
      </c>
    </row>
    <row r="35" spans="1:6" x14ac:dyDescent="0.35">
      <c r="A35" s="62" t="s">
        <v>33</v>
      </c>
      <c r="B35" s="53">
        <v>215235.06586266527</v>
      </c>
    </row>
    <row r="36" spans="1:6" x14ac:dyDescent="0.35">
      <c r="A36" s="30" t="s">
        <v>34</v>
      </c>
      <c r="B36" s="67">
        <v>199999.94412760498</v>
      </c>
    </row>
    <row r="37" spans="1:6" x14ac:dyDescent="0.35">
      <c r="A37" s="62" t="s">
        <v>35</v>
      </c>
      <c r="B37" s="70">
        <v>205909.44285714283</v>
      </c>
    </row>
    <row r="38" spans="1:6" x14ac:dyDescent="0.35">
      <c r="A38" s="24" t="s">
        <v>16</v>
      </c>
      <c r="B38" s="71">
        <v>6876907.5802156525</v>
      </c>
    </row>
    <row r="40" spans="1:6" ht="16" x14ac:dyDescent="0.5">
      <c r="A40" s="86" t="s">
        <v>102</v>
      </c>
    </row>
    <row r="41" spans="1:6" ht="26" x14ac:dyDescent="0.35">
      <c r="D41" s="82" t="s">
        <v>82</v>
      </c>
      <c r="E41" s="83" t="s">
        <v>83</v>
      </c>
      <c r="F41" s="84" t="s">
        <v>103</v>
      </c>
    </row>
    <row r="42" spans="1:6" x14ac:dyDescent="0.35">
      <c r="A42" s="56" t="s">
        <v>37</v>
      </c>
      <c r="B42" s="125" t="s">
        <v>80</v>
      </c>
      <c r="C42" s="59" t="s">
        <v>0</v>
      </c>
      <c r="D42" s="57">
        <f>'PoD Total Budget 2023'!C28</f>
        <v>667718.64473684202</v>
      </c>
      <c r="E42" s="57">
        <f>'PoD Total Budget 2023'!D28</f>
        <v>709550.05797368428</v>
      </c>
      <c r="F42" s="81">
        <f t="shared" ref="F42:F54" si="0">E42/$E$54</f>
        <v>0.10317865256979847</v>
      </c>
    </row>
    <row r="43" spans="1:6" x14ac:dyDescent="0.35">
      <c r="A43" s="56" t="s">
        <v>38</v>
      </c>
      <c r="B43" s="125"/>
      <c r="C43" s="59" t="s">
        <v>2</v>
      </c>
      <c r="D43" s="57">
        <f>'PoD Total Budget 2023'!C29</f>
        <v>1460771.1156153437</v>
      </c>
      <c r="E43" s="57">
        <f>'PoD Total Budget 2023'!D29</f>
        <v>1366156.8702233045</v>
      </c>
      <c r="F43" s="81">
        <f t="shared" si="0"/>
        <v>0.19865860552694287</v>
      </c>
    </row>
    <row r="44" spans="1:6" x14ac:dyDescent="0.35">
      <c r="A44" s="56" t="s">
        <v>39</v>
      </c>
      <c r="B44" s="125"/>
      <c r="C44" s="59" t="s">
        <v>4</v>
      </c>
      <c r="D44" s="57">
        <f>'PoD Total Budget 2023'!C30</f>
        <v>0</v>
      </c>
      <c r="E44" s="57">
        <f>'PoD Total Budget 2023'!D30</f>
        <v>0</v>
      </c>
      <c r="F44" s="81">
        <f t="shared" si="0"/>
        <v>0</v>
      </c>
    </row>
    <row r="45" spans="1:6" x14ac:dyDescent="0.35">
      <c r="A45" s="58" t="s">
        <v>47</v>
      </c>
      <c r="B45" s="125" t="s">
        <v>84</v>
      </c>
      <c r="C45" s="59" t="s">
        <v>48</v>
      </c>
      <c r="D45" s="57">
        <f>'PoD Total Budget 2023'!C38</f>
        <v>2149216.9017380616</v>
      </c>
      <c r="E45" s="57">
        <f>'PoD Total Budget 2023'!D38</f>
        <v>2327527.1082734568</v>
      </c>
      <c r="F45" s="81">
        <f t="shared" si="0"/>
        <v>0.33845548760457067</v>
      </c>
    </row>
    <row r="46" spans="1:6" x14ac:dyDescent="0.35">
      <c r="A46" s="58" t="s">
        <v>51</v>
      </c>
      <c r="B46" s="125"/>
      <c r="C46" s="59" t="s">
        <v>52</v>
      </c>
      <c r="D46" s="57">
        <f>'PoD Total Budget 2023'!C41</f>
        <v>488756.48157894734</v>
      </c>
      <c r="E46" s="57">
        <f>'PoD Total Budget 2023'!D41</f>
        <v>508043.59489473695</v>
      </c>
      <c r="F46" s="81">
        <f t="shared" si="0"/>
        <v>7.3876751863925047E-2</v>
      </c>
    </row>
    <row r="47" spans="1:6" x14ac:dyDescent="0.35">
      <c r="A47" s="56" t="s">
        <v>53</v>
      </c>
      <c r="B47" s="125"/>
      <c r="C47" s="59" t="s">
        <v>10</v>
      </c>
      <c r="D47" s="57">
        <f>'PoD Total Budget 2023'!C42</f>
        <v>360227.49624412274</v>
      </c>
      <c r="E47" s="57">
        <f>'PoD Total Budget 2023'!D42</f>
        <v>375102.04222896922</v>
      </c>
      <c r="F47" s="81">
        <f t="shared" si="0"/>
        <v>5.4545162611768942E-2</v>
      </c>
    </row>
    <row r="48" spans="1:6" x14ac:dyDescent="0.35">
      <c r="A48" s="56" t="s">
        <v>54</v>
      </c>
      <c r="B48" s="125"/>
      <c r="C48" s="59" t="s">
        <v>11</v>
      </c>
      <c r="D48" s="57">
        <f>'PoD Total Budget 2023'!C43</f>
        <v>352504.9183458956</v>
      </c>
      <c r="E48" s="57">
        <f>'PoD Total Budget 2023'!D43</f>
        <v>343255.59120674536</v>
      </c>
      <c r="F48" s="81">
        <f t="shared" si="0"/>
        <v>4.9914236479528383E-2</v>
      </c>
    </row>
    <row r="49" spans="1:6" x14ac:dyDescent="0.35">
      <c r="A49" s="56" t="s">
        <v>55</v>
      </c>
      <c r="B49" s="125"/>
      <c r="C49" s="59" t="s">
        <v>12</v>
      </c>
      <c r="D49" s="57">
        <f>'PoD Total Budget 2023'!C44</f>
        <v>33779.58370798541</v>
      </c>
      <c r="E49" s="57">
        <f>'PoD Total Budget 2023'!D44</f>
        <v>55297.143718878549</v>
      </c>
      <c r="F49" s="81">
        <f t="shared" si="0"/>
        <v>8.0409898015736444E-3</v>
      </c>
    </row>
    <row r="50" spans="1:6" x14ac:dyDescent="0.35">
      <c r="A50" s="58" t="s">
        <v>58</v>
      </c>
      <c r="B50" s="125"/>
      <c r="C50" s="59" t="s">
        <v>59</v>
      </c>
      <c r="D50" s="57">
        <f>'PoD Total Budget 2023'!C47</f>
        <v>459957.47446567204</v>
      </c>
      <c r="E50" s="57">
        <f>'PoD Total Budget 2023'!D47</f>
        <v>497609.00653444708</v>
      </c>
      <c r="F50" s="81">
        <f t="shared" si="0"/>
        <v>7.235941456680775E-2</v>
      </c>
    </row>
    <row r="51" spans="1:6" x14ac:dyDescent="0.35">
      <c r="A51" s="60" t="s">
        <v>64</v>
      </c>
      <c r="B51" s="125" t="s">
        <v>81</v>
      </c>
      <c r="C51" s="61" t="s">
        <v>13</v>
      </c>
      <c r="D51" s="57">
        <f>'PoD Total Budget 2023'!C52</f>
        <v>255504.92572086121</v>
      </c>
      <c r="E51" s="57">
        <f>'PoD Total Budget 2023'!D52</f>
        <v>265381.57515904284</v>
      </c>
      <c r="F51" s="81">
        <f t="shared" si="0"/>
        <v>3.8590248896542646E-2</v>
      </c>
    </row>
    <row r="52" spans="1:6" x14ac:dyDescent="0.35">
      <c r="A52" s="56" t="s">
        <v>65</v>
      </c>
      <c r="B52" s="125"/>
      <c r="C52" s="59" t="s">
        <v>14</v>
      </c>
      <c r="D52" s="57">
        <v>0</v>
      </c>
      <c r="E52" s="57">
        <v>0</v>
      </c>
      <c r="F52" s="81">
        <f t="shared" si="0"/>
        <v>0</v>
      </c>
    </row>
    <row r="53" spans="1:6" x14ac:dyDescent="0.35">
      <c r="A53" s="56" t="s">
        <v>66</v>
      </c>
      <c r="B53" s="125"/>
      <c r="C53" s="59" t="s">
        <v>15</v>
      </c>
      <c r="D53" s="57">
        <f>'PoD Total Budget 2023'!C54</f>
        <v>429593.85111462424</v>
      </c>
      <c r="E53" s="57">
        <f>'PoD Total Budget 2023'!D54</f>
        <v>428984.59000238671</v>
      </c>
      <c r="F53" s="81">
        <f t="shared" si="0"/>
        <v>6.2380450078541587E-2</v>
      </c>
    </row>
    <row r="54" spans="1:6" x14ac:dyDescent="0.35">
      <c r="B54" s="126" t="s">
        <v>16</v>
      </c>
      <c r="C54" s="127"/>
      <c r="D54" s="64">
        <f>SUM(D42:D53)</f>
        <v>6658031.3932683552</v>
      </c>
      <c r="E54" s="65">
        <f>SUM(E42:E53)</f>
        <v>6876907.5802156525</v>
      </c>
      <c r="F54" s="85">
        <f t="shared" si="0"/>
        <v>1</v>
      </c>
    </row>
    <row r="56" spans="1:6" x14ac:dyDescent="0.35">
      <c r="B56" s="124" t="s">
        <v>80</v>
      </c>
      <c r="C56" s="124"/>
      <c r="D56" s="124"/>
      <c r="E56" s="81" cm="1">
        <f t="array" ref="E56">SUM(E42:E44/E54)</f>
        <v>0.30183725809674133</v>
      </c>
    </row>
    <row r="57" spans="1:6" x14ac:dyDescent="0.35">
      <c r="B57" s="124" t="s">
        <v>84</v>
      </c>
      <c r="C57" s="124"/>
      <c r="D57" s="124"/>
      <c r="E57" s="81">
        <f>SUM(E45:E50)/E54</f>
        <v>0.5971920429281744</v>
      </c>
    </row>
    <row r="58" spans="1:6" x14ac:dyDescent="0.35">
      <c r="B58" s="124" t="s">
        <v>81</v>
      </c>
      <c r="C58" s="124"/>
      <c r="D58" s="124"/>
      <c r="E58" s="81">
        <f>SUM(E51:E53)/E54</f>
        <v>0.10097069897508423</v>
      </c>
    </row>
    <row r="64" spans="1:6" ht="16" x14ac:dyDescent="0.5">
      <c r="A64" s="87" t="s">
        <v>99</v>
      </c>
      <c r="B64" s="88"/>
    </row>
    <row r="65" spans="1:5" x14ac:dyDescent="0.35">
      <c r="A65" s="55">
        <v>2021</v>
      </c>
      <c r="B65" s="55">
        <v>2022</v>
      </c>
      <c r="C65" s="55">
        <v>2023</v>
      </c>
      <c r="D65" s="55">
        <v>2024</v>
      </c>
      <c r="E65" s="55">
        <v>2025</v>
      </c>
    </row>
    <row r="66" spans="1:5" x14ac:dyDescent="0.35">
      <c r="A66" s="53"/>
      <c r="B66" s="53"/>
      <c r="C66" s="57">
        <f>'PoD Total Budget 2023'!D58</f>
        <v>6876907.5802156525</v>
      </c>
      <c r="D66" s="53"/>
      <c r="E66" s="53"/>
    </row>
  </sheetData>
  <mergeCells count="7">
    <mergeCell ref="B56:D56"/>
    <mergeCell ref="B57:D57"/>
    <mergeCell ref="B58:D58"/>
    <mergeCell ref="B42:B44"/>
    <mergeCell ref="B45:B50"/>
    <mergeCell ref="B51:B53"/>
    <mergeCell ref="B54:C54"/>
  </mergeCells>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632E93CB4A44649826430B88B8548E0" ma:contentTypeVersion="2" ma:contentTypeDescription="Een nieuw document maken." ma:contentTypeScope="" ma:versionID="537577976bd217e4e2be4124dd5998be">
  <xsd:schema xmlns:xsd="http://www.w3.org/2001/XMLSchema" xmlns:xs="http://www.w3.org/2001/XMLSchema" xmlns:p="http://schemas.microsoft.com/office/2006/metadata/properties" xmlns:ns2="b08fbf4d-4579-449c-8227-7423913acace" targetNamespace="http://schemas.microsoft.com/office/2006/metadata/properties" ma:root="true" ma:fieldsID="1955625bc40552ab230ae2efb2776452" ns2:_="">
    <xsd:import namespace="b08fbf4d-4579-449c-8227-7423913acace"/>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8fbf4d-4579-449c-8227-7423913acac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49B9E39-6DD4-4495-B373-0A3C749086F7}">
  <ds:schemaRefs>
    <ds:schemaRef ds:uri="http://schemas.microsoft.com/sharepoint/v3/contenttype/forms"/>
  </ds:schemaRefs>
</ds:datastoreItem>
</file>

<file path=customXml/itemProps2.xml><?xml version="1.0" encoding="utf-8"?>
<ds:datastoreItem xmlns:ds="http://schemas.openxmlformats.org/officeDocument/2006/customXml" ds:itemID="{40154290-3176-4BCB-A90C-A81A578B2ED1}">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b08fbf4d-4579-449c-8227-7423913acace"/>
    <ds:schemaRef ds:uri="http://www.w3.org/XML/1998/namespace"/>
    <ds:schemaRef ds:uri="http://purl.org/dc/dcmitype/"/>
  </ds:schemaRefs>
</ds:datastoreItem>
</file>

<file path=customXml/itemProps3.xml><?xml version="1.0" encoding="utf-8"?>
<ds:datastoreItem xmlns:ds="http://schemas.openxmlformats.org/officeDocument/2006/customXml" ds:itemID="{95CDFE51-73E3-4B4A-9F11-10C10AAD8C9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8fbf4d-4579-449c-8227-7423913acac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PoD Total Budget 2023</vt:lpstr>
      <vt:lpstr>Charts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 Christiaanse</dc:creator>
  <cp:keywords/>
  <dc:description/>
  <cp:lastModifiedBy>Zineb Lamriki</cp:lastModifiedBy>
  <cp:revision/>
  <cp:lastPrinted>2022-11-15T14:00:16Z</cp:lastPrinted>
  <dcterms:created xsi:type="dcterms:W3CDTF">2020-09-25T07:50:57Z</dcterms:created>
  <dcterms:modified xsi:type="dcterms:W3CDTF">2022-11-18T10:59:29Z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0x010100E632E93CB4A44649826430B88B8548E0</vt:lpwstr>
  </property>
</Properties>
</file>