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defaultThemeVersion="166925"/>
  <mc:AlternateContent xmlns:mc="http://schemas.openxmlformats.org/markup-compatibility/2006">
    <mc:Choice Requires="x15">
      <x15ac:absPath xmlns:x15ac="http://schemas.microsoft.com/office/spreadsheetml/2010/11/ac" url="F:\Grants Management\03. LEAP4Peace\4. Donor coordination\Planning MFA\2024\Final Package for Submission\"/>
    </mc:Choice>
  </mc:AlternateContent>
  <xr:revisionPtr revIDLastSave="0" documentId="13_ncr:1_{34032133-E51C-4C4A-9D70-0F7029894BED}" xr6:coauthVersionLast="47" xr6:coauthVersionMax="47" xr10:uidLastSave="{00000000-0000-0000-0000-000000000000}"/>
  <bookViews>
    <workbookView xWindow="-110" yWindow="-110" windowWidth="19420" windowHeight="10420" firstSheet="2" activeTab="2" xr2:uid="{FD3ED712-6225-44F2-8FF2-5C935D122595}"/>
  </bookViews>
  <sheets>
    <sheet name="Risk categories" sheetId="2" r:id="rId1"/>
    <sheet name="Overall" sheetId="4" r:id="rId2"/>
    <sheet name="Burundi Risk Assessment  2024" sheetId="5" r:id="rId3"/>
    <sheet name="Colombia Risk Assessment 2021" sheetId="7" r:id="rId4"/>
    <sheet name="GEN MMR Risk Assessement" sheetId="8" r:id="rId5"/>
    <sheet name="NIMD MMR Risk Assessment "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obability" localSheetId="2">[1]Ratings!$B$5:$B$9</definedName>
    <definedName name="Probability" localSheetId="3">[2]Ratings!$B$5:$B$9</definedName>
    <definedName name="Probability">[3]Ratings!$B$5:$B$9</definedName>
    <definedName name="Severity" localSheetId="2">[1]Ratings!$B$12:$B$16</definedName>
    <definedName name="Severity" localSheetId="3">[2]Ratings!$B$12:$B$16</definedName>
    <definedName name="Severity">[3]Ratings!$B$12:$B$16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9" l="1"/>
  <c r="K5" i="9"/>
  <c r="J6" i="9"/>
  <c r="K7" i="9"/>
  <c r="K8" i="9"/>
  <c r="K9" i="9"/>
  <c r="K10" i="9"/>
  <c r="K11" i="9"/>
  <c r="B12" i="9"/>
  <c r="K12" i="9"/>
  <c r="B13" i="9"/>
  <c r="K13" i="9"/>
  <c r="K14" i="9"/>
  <c r="K15" i="9"/>
  <c r="K16" i="9"/>
  <c r="K17" i="9"/>
  <c r="B4" i="8"/>
  <c r="J4" i="8"/>
  <c r="B5" i="8"/>
  <c r="J5" i="8"/>
  <c r="B6" i="8"/>
  <c r="J6" i="8"/>
  <c r="J8" i="8"/>
  <c r="J9" i="8"/>
  <c r="B10" i="8"/>
  <c r="J10" i="8"/>
  <c r="J11" i="8"/>
  <c r="J12" i="8"/>
  <c r="J13" i="8"/>
  <c r="J14" i="8"/>
  <c r="J16" i="8"/>
  <c r="J18" i="8"/>
  <c r="J19" i="8"/>
  <c r="J20" i="8"/>
  <c r="J21" i="8"/>
  <c r="J22" i="8"/>
  <c r="B4" i="7"/>
  <c r="L4" i="7"/>
  <c r="L5" i="7"/>
  <c r="B6" i="7"/>
  <c r="L6" i="7"/>
  <c r="B7" i="7"/>
  <c r="L7" i="7"/>
  <c r="B8" i="7"/>
  <c r="L8" i="7"/>
  <c r="B9" i="7"/>
  <c r="L9" i="7"/>
  <c r="L10" i="7"/>
  <c r="B11" i="7"/>
  <c r="L11" i="7"/>
  <c r="B12" i="7"/>
  <c r="L12" i="7"/>
  <c r="B13" i="7"/>
  <c r="L13" i="7"/>
  <c r="B14" i="7"/>
  <c r="L14" i="7"/>
  <c r="L15" i="7"/>
  <c r="L16" i="7"/>
  <c r="B17" i="7"/>
  <c r="L17" i="7"/>
  <c r="B18" i="7"/>
  <c r="L18" i="7"/>
  <c r="B19" i="7"/>
  <c r="L19" i="7"/>
  <c r="L20" i="7"/>
  <c r="B21" i="7"/>
  <c r="L21" i="7"/>
  <c r="B22" i="7"/>
  <c r="L22" i="7"/>
  <c r="B23" i="7"/>
  <c r="L23" i="7"/>
  <c r="B24" i="7"/>
  <c r="L24" i="7"/>
  <c r="B25" i="7"/>
  <c r="L25" i="7"/>
  <c r="L26" i="7"/>
  <c r="B27" i="7"/>
  <c r="L27" i="7"/>
  <c r="B28" i="7"/>
  <c r="L29" i="7"/>
  <c r="B30" i="7"/>
  <c r="L30" i="7"/>
  <c r="B31" i="7"/>
  <c r="L31" i="7"/>
  <c r="B32" i="7"/>
  <c r="L32" i="7"/>
  <c r="L33" i="7"/>
  <c r="B34" i="7"/>
  <c r="L34" i="7"/>
  <c r="B35" i="7"/>
  <c r="L35" i="7"/>
  <c r="B36" i="7"/>
  <c r="L36" i="7"/>
  <c r="L37" i="7"/>
  <c r="L38" i="7"/>
  <c r="B39" i="7"/>
  <c r="L39" i="7"/>
  <c r="L40" i="7"/>
  <c r="L41" i="7"/>
  <c r="B42" i="7"/>
  <c r="L42" i="7"/>
  <c r="B43" i="7"/>
  <c r="L43" i="7"/>
  <c r="B44" i="7"/>
  <c r="L44" i="7"/>
  <c r="B45" i="7"/>
  <c r="L45" i="7"/>
  <c r="L46" i="7"/>
  <c r="B47" i="7"/>
  <c r="L47" i="7"/>
  <c r="B4" i="5"/>
  <c r="B5" i="5"/>
  <c r="B6" i="5"/>
  <c r="B7" i="5"/>
  <c r="B8" i="5"/>
  <c r="B9" i="5"/>
  <c r="B12" i="5"/>
  <c r="B13" i="5"/>
  <c r="B14" i="5"/>
  <c r="B17" i="5"/>
  <c r="B18" i="5"/>
  <c r="B19" i="5"/>
  <c r="J20" i="5"/>
  <c r="B21" i="5"/>
  <c r="B22" i="5"/>
  <c r="B23" i="5"/>
  <c r="B24" i="5"/>
  <c r="J25" i="5"/>
  <c r="J26" i="5"/>
  <c r="B27" i="5"/>
  <c r="J30" i="5"/>
  <c r="B31" i="5"/>
  <c r="B32" i="5"/>
  <c r="B4" i="4" l="1"/>
  <c r="K4" i="4"/>
  <c r="B5" i="4"/>
  <c r="K5" i="4"/>
  <c r="B6" i="4"/>
  <c r="K6" i="4"/>
  <c r="B7" i="4"/>
  <c r="K7" i="4"/>
  <c r="K8" i="4"/>
  <c r="B9" i="4"/>
  <c r="K9" i="4"/>
  <c r="B10" i="4"/>
  <c r="K10" i="4"/>
  <c r="K12" i="4"/>
  <c r="K13" i="4"/>
  <c r="B14" i="4"/>
  <c r="K14" i="4"/>
  <c r="B15" i="4"/>
  <c r="K15" i="4"/>
  <c r="B16" i="4"/>
  <c r="K16" i="4"/>
  <c r="K17" i="4"/>
  <c r="B18" i="4"/>
  <c r="K18" i="4"/>
  <c r="B19" i="4"/>
  <c r="K19" i="4"/>
  <c r="B1" i="7"/>
  <c r="A1" i="7"/>
  <c r="C1" i="7"/>
</calcChain>
</file>

<file path=xl/sharedStrings.xml><?xml version="1.0" encoding="utf-8"?>
<sst xmlns="http://schemas.openxmlformats.org/spreadsheetml/2006/main" count="610" uniqueCount="340">
  <si>
    <r>
      <rPr>
        <b/>
        <sz val="11"/>
        <color theme="1"/>
        <rFont val="Calibri"/>
        <family val="2"/>
      </rPr>
      <t xml:space="preserve">1. Contextual risks </t>
    </r>
    <r>
      <rPr>
        <sz val="11"/>
        <color theme="1"/>
        <rFont val="Calibri"/>
        <family val="2"/>
      </rPr>
      <t xml:space="preserve">
Assessing the risks related to the specific security situation in your country (including threats affecting the organization and individuals), the position of local and national governments, whether elections are taking place, the availability of materials and resources and, if relevant, the climate. 
</t>
    </r>
    <r>
      <rPr>
        <b/>
        <sz val="11"/>
        <color theme="1"/>
        <rFont val="Calibri"/>
        <family val="2"/>
      </rPr>
      <t xml:space="preserve">2. Programme risks </t>
    </r>
    <r>
      <rPr>
        <sz val="11"/>
        <color theme="1"/>
        <rFont val="Calibri"/>
        <family val="2"/>
      </rPr>
      <t xml:space="preserve">
Assessing the risks that could affect the intended results of the programme. This concerns the programme's very nature, such as its policy area, which could provoke a response from a range of actors. Programme risks could also be derived from the assumptions made while developing the Theory of Change, should they not turn out to be true. 
</t>
    </r>
    <r>
      <rPr>
        <b/>
        <sz val="11"/>
        <color theme="1"/>
        <rFont val="Calibri"/>
        <family val="2"/>
      </rPr>
      <t xml:space="preserve">3. Risks relating to implementing organizations </t>
    </r>
    <r>
      <rPr>
        <sz val="11"/>
        <color theme="1"/>
        <rFont val="Calibri"/>
        <family val="2"/>
      </rPr>
      <t xml:space="preserve">
Besides examining the many types of risks relating to the implementing organizations (including its chain responsibility, continuity, expertise, degree of independence, internal control, etc.), the risk analysis must pay special attention to fraud, state aid and inappropriate behavior and the safety of staff members.
</t>
    </r>
    <r>
      <rPr>
        <b/>
        <sz val="11"/>
        <color theme="1"/>
        <rFont val="Calibri"/>
        <family val="2"/>
      </rPr>
      <t xml:space="preserve">4. Risks relating to the use of technology and data </t>
    </r>
    <r>
      <rPr>
        <sz val="11"/>
        <color theme="1"/>
        <rFont val="Calibri"/>
        <family val="2"/>
      </rPr>
      <t xml:space="preserve">
The use of technology and subsequent collection, storage, transfer, use and destruction of data can result in significant risks to the safety, privacy and inclusion of target groups, programme staff and others. 
</t>
    </r>
  </si>
  <si>
    <t>Overall</t>
  </si>
  <si>
    <t>#</t>
  </si>
  <si>
    <t>Risk</t>
  </si>
  <si>
    <t>Detail</t>
  </si>
  <si>
    <t>Likelihood</t>
  </si>
  <si>
    <t>Impact</t>
  </si>
  <si>
    <t>Action</t>
  </si>
  <si>
    <t>Description</t>
  </si>
  <si>
    <t>Contextual risks</t>
  </si>
  <si>
    <t>Working in Fragile and Conflict Affected Settings (FCAS)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</si>
  <si>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</si>
  <si>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Likely</t>
  </si>
  <si>
    <t>Severe</t>
  </si>
  <si>
    <t>Mitigate</t>
  </si>
  <si>
    <t xml:space="preserve">From the experienc of the past two years, we have seen how the working contexts can change and deteriorate rapidly. As part of the planning of the process, each Consortium Member is requested to reflect on the updated country context and perform PEA.  Consortium Members will work on the basis of solid risk assessment and mitigation plan that follows do-no-harm principle. We expect this risk to continue to be aplicable for 2024. And mitigation strategiesa are affective.  </t>
  </si>
  <si>
    <t>Shift of power </t>
  </si>
  <si>
    <t xml:space="preserve">As the nature of our work is working with politicians, and in the coming  years there will be elections, there might be a continuity risks in each of the countries. The same goes for the risk of a shift of power due to a regime change.  For LEAP4Peace countries, there are no elections planned in 2024 (no clarity on Myanmar transition to democracy or the SAC calling for elections). However, already the preparation for elections in Burundi is felt in the country. And there are expectations on the start of new local governments in Colombia. </t>
  </si>
  <si>
    <t>Moderate</t>
  </si>
  <si>
    <t>Accept</t>
  </si>
  <si>
    <t xml:space="preserve">For the Consortium, the principles of impartiality and inclusiveness are crucial and central to our work. These principles enable us to implement programmes effectively and make this risk is acceptable and can be (partly) mitigated. Adaptative programming to respond to the changes in context focus on where interventions and change can be maximise, has allowed the Consortium to implement without losing sight of the objectives. </t>
  </si>
  <si>
    <t>Financial Mismanagement </t>
  </si>
  <si>
    <t xml:space="preserve">In any organisation there is a risk of fraud, financial mismanagement and ineffective countermeasures if one of both is detected. The risk might be higher where fomral bankiing system are insufficiently operating.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</si>
  <si>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</si>
  <si>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Natural desasters/Terroristactivity  </t>
  </si>
  <si>
    <t>Natural desasters, health crisis or terrorist activities might hamper activities.  </t>
  </si>
  <si>
    <t>This in itself is again a risk that cannot be avoided. To make sure this risk is manageable we made sure the Safety &amp; Security policies are in place and communicated within the consortium.</t>
  </si>
  <si>
    <t xml:space="preserve">Programme risks </t>
  </si>
  <si>
    <t>Supply-driven </t>
  </si>
  <si>
    <t>Within the programming, there might be a risk the Consortium Members offer a solution for not the most urgent problem. </t>
  </si>
  <si>
    <t>Possible</t>
  </si>
  <si>
    <t>Minor</t>
  </si>
  <si>
    <t>By adaptive programming and making sure, we learn from our mistakes (failing forward), the Consortium believes this risk is mitigated</t>
  </si>
  <si>
    <t>Shrinking democratic space </t>
  </si>
  <si>
    <t xml:space="preserve">The phenomenon of shrinking democratic space and backlash against women rights and gender equality. </t>
  </si>
  <si>
    <t xml:space="preserve">Again, this is a risk that cannot be avoided or that can insured. However, by making sure the democratic landscape is known via the Gender Political Economy Analysis will ensure that the programme and its interventions are adjusted to respond to the posisiblities in the civic space without risking the lives of partners and individuals. By taking into account Security and Safety measures in the planning of all activties, the safety and security of staff and women leaders participants its also put at the center.  </t>
  </si>
  <si>
    <t>2.3</t>
  </si>
  <si>
    <t xml:space="preserve">Knwoledge gaps within the NIMD Network and Consortium Members </t>
  </si>
  <si>
    <t xml:space="preserve">Disparities in skill development amongst staff and Consortium Members might create deficiencies in performance. </t>
  </si>
  <si>
    <t xml:space="preserve">The Consortium is builts around the principle of mutual learning, aknowledging the knowledge and capacity in all Members. Relevant information is regularly shared and also there are opportunities to participate in trainings or receive technical assistance on specfic topics such as PME, Finance, etc. NIMD and GAPS are part of key WPS networks and will continue to share relevant studies and information.  </t>
  </si>
  <si>
    <t xml:space="preserve">2.4. </t>
  </si>
  <si>
    <t>Changing contexts </t>
  </si>
  <si>
    <t>With changing (political) contexts, the Consortium might be unable to deliver and measure results. </t>
  </si>
  <si>
    <t>By following the Monitoring, Evaluation, and Learning (PMEL) Framework the Consortium is able to identify these changes quickly. By making sure the communication lines in the network and to our donors are open, this risk is manageable</t>
  </si>
  <si>
    <t>Risk relating to the implementing organization</t>
  </si>
  <si>
    <t xml:space="preserve">COVID-19 </t>
  </si>
  <si>
    <t>Staff of Consortium Members and the people we work with are affected by COVID-19</t>
  </si>
  <si>
    <t>Avoid</t>
  </si>
  <si>
    <t xml:space="preserve">In 2024 it is expected that COVID-19 will be less of a threat, as vaccinations rates have advanced and people is more and more aware of precautions and safety measures. </t>
  </si>
  <si>
    <t>Integrity and SEAH</t>
  </si>
  <si>
    <t>Breach of Code of  Conduct </t>
  </si>
  <si>
    <t xml:space="preserve">NIMD's integrity and SEAH policy is in place and has been sahred among Consoritum Members. The same goes with the whistleblower procedure. In 2023, NIMD has planned to organise awareness raising about the policy among the NIMD Network and partners. And in 2024, we will continue from this work. </t>
  </si>
  <si>
    <t>Changes in the Consortium Membership</t>
  </si>
  <si>
    <t xml:space="preserve">Contextual or internal developments might have negative impact on the active participation of the Members. </t>
  </si>
  <si>
    <t xml:space="preserve">The Steering Committee is meeting regularly, where all Consortium Members particpate and are able to bring in topics or issues of their interest and signal any problems. The Secretariat, led by the Coordinator, has prioritised to increase regular communication with all Consortium Members in order to ensure to build trusted relations. NIMD is in regular contact with the Ministry and will inform on any concern of this risk to materialise. </t>
  </si>
  <si>
    <t>Risk relating to the use of technology and data</t>
  </si>
  <si>
    <t>Privacy breach (GPDR) </t>
  </si>
  <si>
    <t>With the General Data Protection Regulation (GPDR) in Europe, the risk of having a privacy breach is especially a risk for the Consortium Lead. </t>
  </si>
  <si>
    <t xml:space="preserve">To mitigate this risk a Privacy Policy is in place </t>
  </si>
  <si>
    <t>Digital vulnerabilities </t>
  </si>
  <si>
    <t>As the work of the Consortium will be in the physical and digital world, digital security Issues, including the hacking of systems, is a real risk.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</si>
  <si>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</si>
  <si>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Burundi</t>
  </si>
  <si>
    <t>impact</t>
  </si>
  <si>
    <t>Actions to Minimise Risk</t>
  </si>
  <si>
    <t>Who</t>
  </si>
  <si>
    <t>When</t>
  </si>
  <si>
    <t>Update on Risk</t>
  </si>
  <si>
    <t>Leadership (Governance)</t>
  </si>
  <si>
    <t xml:space="preserve">Unclear governance framework for the project between stakeholder 
</t>
  </si>
  <si>
    <t>Roles, responsibilities and accountability not well clarified between actors</t>
  </si>
  <si>
    <t xml:space="preserve">Make an in-depth analysis of the actors based on the duration of the project, the bduget and the areas of intervention without forgetting the analysis of the possible risks. Define RACI (responsible, accountable, consulted and informed). Make sure all actors are well infomed of their responsiblities as the project advances its implementation. 
</t>
  </si>
  <si>
    <t>BLTP Coordination</t>
  </si>
  <si>
    <t xml:space="preserve">At preparation stage, at the start of the project and during the implementation  </t>
  </si>
  <si>
    <t xml:space="preserve">This is not a new risk. It has been identified since the start and mitigation strategies to reflect on the actors' responsiblities throughout the project has been effective. </t>
  </si>
  <si>
    <t xml:space="preserve">Lack of commitment from actors </t>
  </si>
  <si>
    <t xml:space="preserve">Interests and expectations of key actors may change during the course of a project, especially for projects of a political nature. This could lead to disengagement of one or other actor. </t>
  </si>
  <si>
    <t xml:space="preserve">Actors Based Pathway tool is used to asses in every planning cycle the interests, expectations and change pathway of each of the key actors. Regular communication and engagement with key actors involved in th implmentation of the programme are ensured, to allow for open discussions and manage expectations. </t>
  </si>
  <si>
    <t>Programme manager L4P</t>
  </si>
  <si>
    <t xml:space="preserve">During all plhases of the programme </t>
  </si>
  <si>
    <t xml:space="preserve">This is not a new risk. It has been identified since the start and mitigation strategies remain effective. We continue to use ABPC Tool as well as regular context analysis to inform on any changes. Regular communication with key actos such as ministry of interior has allowed the programme to continue its implementation.  </t>
  </si>
  <si>
    <t>Lack of / weak communication between actors</t>
  </si>
  <si>
    <t xml:space="preserve">The political parties are main actors of the programme. Tensions and little communication between the rulling party and the main opposition party can handicap the progress in the context of coming elections in 2025, where tensions are rising. 
</t>
  </si>
  <si>
    <t xml:space="preserve">BLTP acts based on neutrality and will act as interface between the political parties. The technical commmitee to follw-up the project will support the use of non-violent communication. </t>
  </si>
  <si>
    <t>Coordination BLTP, Programme manager L4P</t>
  </si>
  <si>
    <t xml:space="preserve">This is not a new risk. However, considering the upcoming elections the risk of confrontation between the rulling party (CNDD-FDD) and the main opposition party (CNL) has increased. Therefore, support to use non-violent communication has been included to the mitigation stratery, which has worked so far. </t>
  </si>
  <si>
    <t xml:space="preserve">Weak capacity to mange political interfaces of the project environment </t>
  </si>
  <si>
    <t xml:space="preserve">Political projects are multifaceted and difficult to manage. The governance style for such projects that require collaboration among political actors might be dififuclt to establish. </t>
  </si>
  <si>
    <t xml:space="preserve">Strategies such as agreements with political authorities, MOUs and stakeholder involvement in the implementation of activities. Establishment of a monitoring system to detect and manage these. </t>
  </si>
  <si>
    <t xml:space="preserve">This is not a new risk, mitigation strategy continues to be effective. Like the good relation with the Minsitry of Interior. </t>
  </si>
  <si>
    <t xml:space="preserve">Weak / lack of collaboration with the Ministry of Interior </t>
  </si>
  <si>
    <t xml:space="preserve">The implementation of BLTP activities is under the Minsitry of Interior and a technical committee has been established. Currently the relationship is good but depending on the context this might vary. 
</t>
  </si>
  <si>
    <t>Maintain a goos communication with the Ministry and a good collaboration with the Joint Monitoring Committee</t>
  </si>
  <si>
    <t xml:space="preserve">This is not a new risk, mitigation strategy continues to be effective. </t>
  </si>
  <si>
    <t xml:space="preserve">Weak coordination among implementing partners </t>
  </si>
  <si>
    <t xml:space="preserve">The project is a multi-country and multi-stakeholder project, and the implementing partners need to work together towards the same objective. If there is no good communication, there is a risk that the expected results will not be achieved. 
</t>
  </si>
  <si>
    <t xml:space="preserve">Participate actively in multi-country steering committee. 
</t>
  </si>
  <si>
    <t>NIMD</t>
  </si>
  <si>
    <t xml:space="preserve">This is not a new risk. Regular communication amoong members has improved as the programme progressess and relations are built. </t>
  </si>
  <si>
    <t>Support (Organisational)</t>
  </si>
  <si>
    <t>3.1</t>
  </si>
  <si>
    <t>Financial</t>
  </si>
  <si>
    <t>Insufficient budget compared to the high needs</t>
  </si>
  <si>
    <t>The political space of Burundian women faces several obstacles that require stronger actions and a consistent budget.  The inflation of prices, including fuel prices,  has affected the project budget meaning that activities are more costly</t>
  </si>
  <si>
    <t>Highly likely</t>
  </si>
  <si>
    <t xml:space="preserve">Involve strong and stable CSOs to take ownership of the project
Plan possible activities with the approved budget
Continue fundraising
Strategic alignment of activities to ensure sufficient budget is allocated to main strategic activties without affecting results. </t>
  </si>
  <si>
    <t>Programme manager L4P. Finance officer</t>
  </si>
  <si>
    <t>Start of the project</t>
  </si>
  <si>
    <t xml:space="preserve">This is not a new risk, however it has been adapted to fit the current reality as well as the mitigation strategy, which overall remains effective. </t>
  </si>
  <si>
    <t>Les séances de lobby et plaidoyer peuvent prendre plus de budget</t>
  </si>
  <si>
    <t>Lobby and advocacy sessions can take up more budget</t>
  </si>
  <si>
    <t>Planning well 
Reviewing activities</t>
  </si>
  <si>
    <t xml:space="preserve">This is not a new risk, its still revelant considering the risk mentioned above. Mitigation strategy remains effective. </t>
  </si>
  <si>
    <t>Support for women politicians' economic initiatives is not guaranteed</t>
  </si>
  <si>
    <t>The project focuses on  women's political participation. The economic support comes to accompany women politicians to better participate with a minimum of financial contributions within their respective political parties. This funding may not be accepted by the donor</t>
  </si>
  <si>
    <t>Discuss with the donor the feasibility of this activity
Discuss with the members of the joint committee</t>
  </si>
  <si>
    <t>Coordination BLTP. Programme manager L4P. Finance officer</t>
  </si>
  <si>
    <t xml:space="preserve">This risk has not materialised. BLTP has been able to implement the economic support for women through the VSLAs showing added value. </t>
  </si>
  <si>
    <t>3.1.4</t>
  </si>
  <si>
    <t>The staff engaged in the project does not manage to satisfy its needs due to high inflation and therefore could lose motivation and find other better payed jobs</t>
  </si>
  <si>
    <t xml:space="preserve">Inflation and devaluation of Burundian Franc increases cost of life. </t>
  </si>
  <si>
    <t xml:space="preserve">Adaptation of salaries </t>
  </si>
  <si>
    <t>BLTP and partners</t>
  </si>
  <si>
    <t xml:space="preserve">Annually </t>
  </si>
  <si>
    <t xml:space="preserve">This is a new risk added for 2024, mitigation strategy can be effective. </t>
  </si>
  <si>
    <t>3.2</t>
  </si>
  <si>
    <t>Organisational</t>
  </si>
  <si>
    <t>Interference by the ruling party or the authorities in the implementation of the project</t>
  </si>
  <si>
    <t>The organisation of field activities with political parties is done through local authorities. In this case ingerence is possible</t>
  </si>
  <si>
    <t>Use the partnership conventions with the Ministry, promote the values of the BLTP and communicate well the donor's procedures and maintain good relations with the administrative staff at the base</t>
  </si>
  <si>
    <t>Project satff</t>
  </si>
  <si>
    <t xml:space="preserve">This is not a new risk and mitigation strategies have been effective. </t>
  </si>
  <si>
    <t xml:space="preserve">Not having the ruling party on board </t>
  </si>
  <si>
    <t>The ruling party only wants to hear about development support but not political support or governance</t>
  </si>
  <si>
    <t xml:space="preserve">Involve the ministry's technical monitoring committee in the activities
Collaborate well with local authorities
Carry out lobbying activities  </t>
  </si>
  <si>
    <t xml:space="preserve">Coordination BLTP. Programme manager L4P. </t>
  </si>
  <si>
    <t xml:space="preserve">This risk has materialised in first years of the programme where it was difficult to have the rulling party join programme activties. However, since 2023, there have been some progress with the party. Therefore mitigation strategies are working. </t>
  </si>
  <si>
    <t xml:space="preserve">Not being able to maintain the commitment of technical committee members </t>
  </si>
  <si>
    <t>BLTP has a partnership agreement with the ministry, which allows it to carry out policy interventions on the ground through good collaboration with members of the joint monitoring committee</t>
  </si>
  <si>
    <t>Ensure sharing of action plans and reports with the Ministry
Inform the members of the Joint Committee on a monthly basis on the progress of activities</t>
  </si>
  <si>
    <t>3.3</t>
  </si>
  <si>
    <t>Safety &amp; Security</t>
  </si>
  <si>
    <t>Poor interpretation of project activities by the Government</t>
  </si>
  <si>
    <t>Support for women politicians can be interpreted as an act of subversion and destabilisation</t>
  </si>
  <si>
    <t>Building trust with the community, the administration and political parties</t>
  </si>
  <si>
    <t>Deterioration of the security situation</t>
  </si>
  <si>
    <t>The ruling party has taken almost all the seats in parliament. The opposition is unhappy and there is a risk of a new rebellion accompanied by a wave of violence</t>
  </si>
  <si>
    <t xml:space="preserve">Ensure regular monitoring of the political and security situation
</t>
  </si>
  <si>
    <t>Programme staff and partners</t>
  </si>
  <si>
    <t xml:space="preserve">Conflict has not increased or intensified in the past year. Situation remains in a relative stability. </t>
  </si>
  <si>
    <t>Threats and intimidation to staff</t>
  </si>
  <si>
    <t xml:space="preserve">The project is working on sensitive issues that affect the selfish interests of some people, including the authorities. Threats and intimidation may surface </t>
  </si>
  <si>
    <t xml:space="preserve">Inform the staff about the safety measures and especially about what to do in such cases. Communicate the objectives of the project well </t>
  </si>
  <si>
    <t>Coordination of BLTP and all programme staff</t>
  </si>
  <si>
    <t>Fraud</t>
  </si>
  <si>
    <t>Establishment of participant lists, compliance with procurement procedures</t>
  </si>
  <si>
    <t>The BLTP takes care to verify identity cards, telephone numbers, and triangulate information among participants. The BLTP applies clear and transparent procurement procedures.</t>
  </si>
  <si>
    <t>Operational (Programmatic)</t>
  </si>
  <si>
    <t>4.1</t>
  </si>
  <si>
    <t>Programme &amp; Project</t>
  </si>
  <si>
    <t xml:space="preserve">Shrinking of the public space with paralysis of the activities of NGOs and non-profit associations </t>
  </si>
  <si>
    <t xml:space="preserve">The Government may suspend the activities of NGOs and non profit associations s according to the changing context. </t>
  </si>
  <si>
    <t xml:space="preserve">Maintain good relations with the authorities and comply with the law on the functioning of non profit organisations in Burundi. </t>
  </si>
  <si>
    <t>Coordination BLTP</t>
  </si>
  <si>
    <t>During all phases of the programme, specifcally at meetings for the follow-up committee with the ministry</t>
  </si>
  <si>
    <t xml:space="preserve">This risk and mitigation strategy has been adapted to reflect the change in nature of the risk, considering the coming elections in 2025. </t>
  </si>
  <si>
    <t xml:space="preserve">4.1.2. </t>
  </si>
  <si>
    <t>Partisan divisions within the CNL, main opposition party</t>
  </si>
  <si>
    <t>Some members of the party (parlamentrians and high-level figures) have opposed the conclusions of the last party congress. This could affect the work with this actor.</t>
  </si>
  <si>
    <t>Lobby for internal mediation</t>
  </si>
  <si>
    <t>During all phases of the programme, specifcally at meetings of party internal consultations</t>
  </si>
  <si>
    <t>4.1.3.</t>
  </si>
  <si>
    <t xml:space="preserve">Shrinking of the public space for political actors </t>
  </si>
  <si>
    <t>As elections approach the political parties in opposition may face problems to hold meetings</t>
  </si>
  <si>
    <t>Lobby towards the minsitry of interior on the elements of the partnership</t>
  </si>
  <si>
    <t xml:space="preserve">This is a new risk added for 2024. </t>
  </si>
  <si>
    <t>4.2</t>
  </si>
  <si>
    <t>Fund Raising</t>
  </si>
  <si>
    <t xml:space="preserve">Low ownership of the project's achievements </t>
  </si>
  <si>
    <t xml:space="preserve">There are very few CSOs and partners working in the policy area, which makes it difficult to sustain and scale up the achievements of the project.  </t>
  </si>
  <si>
    <t>Involve strong and stable CSOs to take ownership of the project
Continue fundraising</t>
  </si>
  <si>
    <t>During all phases of the programme</t>
  </si>
  <si>
    <t xml:space="preserve">Weak capacity to advocate towards political parties </t>
  </si>
  <si>
    <t>For most parties, the leaders responsible of the women's leagues at provincial and communal level have a low level of management and a lack of commitment.</t>
  </si>
  <si>
    <t xml:space="preserve">Ensure their capacity strengthening  </t>
  </si>
  <si>
    <t>Comments on update
- Is this a new risk?
- Were the mitigation actions effective? Why/why not?
- How has the context changed?
 -Describe the modifications since the previous year</t>
  </si>
  <si>
    <t>The allies of the violence against women in politics observatory fails to keep their commitment</t>
  </si>
  <si>
    <t>Local partners left the violence agains women in politics observatory or decide not to join because there are no enough incentives to be part of it.</t>
  </si>
  <si>
    <t>Unlikely</t>
  </si>
  <si>
    <t>NIMD created a stakeholder alliance in 2020 with state agencies and international cooperation. In the last year, it has maintained the technical tasks force to coordinate the actions of the observatory and give it sustainability. Finally, NIMD will directly support the elaboration of the first biennial report on the state of violence against women in politics in Colombia.</t>
  </si>
  <si>
    <t>From 2022 to 2025</t>
  </si>
  <si>
    <t>L4P Program Officer</t>
  </si>
  <si>
    <t>It is not a new risk, but the mitigation actions have been effective because as long as meetings are convene, the organizations that integrate the Observatory of violence against women in politcs remain active. Adicionally, the passage of the bill to adress violence against women in politcs has helped to ensure that the Observatory remains active.</t>
  </si>
  <si>
    <t>1.2</t>
  </si>
  <si>
    <t>The institutional transformation in the new government hinders the development of the actions that were being carried out jointly</t>
  </si>
  <si>
    <t>The institutional transformation that would imply the creation of the Ministry of Equality hinders the development of the activities that NIMD have been working on together with the Presidential Council for Women's Equity (CPEM).</t>
  </si>
  <si>
    <t>NIMD will continue to establish good relations with governmental institutions and will inform them of the activities that were previously developed in order to adjust their implementation and achieve an adequate articulation.</t>
  </si>
  <si>
    <t>From 2022 to 2024</t>
  </si>
  <si>
    <t>It is not a new risk. In fact, institutional transformation has not been completed. Nevertheless, it is likely that restructuring may not be as drastic as previously thought. It would mean that NIMD will probably continue to work with the same team in the Presidential Council for Women's Equity. However, if there is any change, NIMD will update the new team about the work that has been done and it will work to establish good relations with the new governmental institutions to achieve an adequate articulation.</t>
  </si>
  <si>
    <t>Planning</t>
  </si>
  <si>
    <t>Unelegible costs due partners funds mismanagement</t>
  </si>
  <si>
    <t>Poor financial management by main aplicants on joint ventures results in financial loss due unelegible expenditure.</t>
  </si>
  <si>
    <t>All joint ventures has governance structure and checks and balances which allows mututal supervision on how processes are complied to ensure a proper funds management.</t>
  </si>
  <si>
    <t>From January 2021 to December 2025</t>
  </si>
  <si>
    <t>Executive Director</t>
  </si>
  <si>
    <t>It is not a new risk. Mitigation actions have been efective because the risk has not materialized yet and NIMD keeps on implementing transparency practics along with its partners.</t>
  </si>
  <si>
    <t>Local partners affects NIMD Colombia organisational reputatation</t>
  </si>
  <si>
    <t>Decisions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</si>
  <si>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Those documents state how decision are made in a join venture and the legal tools to solve problems.</t>
  </si>
  <si>
    <t>It is not a new risk. Mitigation actions have been efective because Memorandums of Understanding have proven to be a useful tool to clearly and legally stablish relationships between NIMD and its partners. Also, it has allowed NIMD to terminate the relationship in the case it is not longer interested in working together with any partner.</t>
  </si>
  <si>
    <t xml:space="preserve">Beneficiaries and team are threathened by illegal groups </t>
  </si>
  <si>
    <t>Illegal groups threathen NIMD team and beneficiaries preventing the development of interventions.</t>
  </si>
  <si>
    <t>Held activities until threats are discarded and promote a safe space for all the actors. Implement NIMD's security plan which were updated in a consultancy with Protection International for staff and beneficiaries. Finally NIMD will evaluate the continuity of activities prioritizing the safety of the team and participants.</t>
  </si>
  <si>
    <t>It is not a new risk. The risk materialized twice during program implementation but measures were taken to protect NIMD personnel. Among the actions taken was the removal of personnel from the danger zone in a short period of time.</t>
  </si>
  <si>
    <t xml:space="preserve">Riots and instability affect the development of activities </t>
  </si>
  <si>
    <t>Due to riots and instability NIMD can't reach territories neither can guarantee participation of civil society.</t>
  </si>
  <si>
    <t>NIMD will prioritize actions and resources that can be held and will reschedule actions that are dependant of public stability.</t>
  </si>
  <si>
    <t>It is not a new risk. NIMD maintains the security protocol in force. In addition, in the last year there have been no mass mobilizations affecting the satff safety or the implementation of the program.</t>
  </si>
  <si>
    <t>3.4</t>
  </si>
  <si>
    <t>Human Resources</t>
  </si>
  <si>
    <t>NIMD's team resigns due to external incentives or personal reasons</t>
  </si>
  <si>
    <t>NIMD loses team and has to spend time looking for and preparing other members.</t>
  </si>
  <si>
    <t>NIMD have drafted ToR to quickly launch new recruitment processes and have enough staff to support activities while vacancies are filled.</t>
  </si>
  <si>
    <t>From the begining of the program onwards</t>
  </si>
  <si>
    <t>It is not a new risk. It is only natural in an organization for personnel to rotate and NIMD maintains the same mitigation actions. In the last year one person resigned and NIMD was able to quickly recruited someone to take over his duties.</t>
  </si>
  <si>
    <t>Sexual harrasment by co-workers, partners an/or beneficiaries</t>
  </si>
  <si>
    <t>During activities, NIMD staff, partners and/or beneficiares are sexual harrased or harras co-workers, partners and/or beneficiaries.</t>
  </si>
  <si>
    <t>NIMD has an integrity policy and an anti-harrasment policy which are part of labour contracts for staff, services contracts for consultants and providers, terms of reference for interventions and will be included in MoUs. The anti-harassment committee is the focal point to manage this situations in the work place.  Also NIMD Colombia has published a protocol on harassment and gender-based violence, which establishes a route of attention to these cases, and which applies to all persons working with NIMD, as well as beneficiaries and partner organizations. Seminars are also held to share this information with the staff.</t>
  </si>
  <si>
    <t>L4P Program Officer
Confidential Advisor
Executive director</t>
  </si>
  <si>
    <t>It is not a new risk. In order to comply with Colombian legislation, an anti-harassment committee has been created to deal with matters related to this risk in the work place.</t>
  </si>
  <si>
    <t>The contracting of professionals who do not comply with what was requested or deliver low quality products</t>
  </si>
  <si>
    <t>Contractors are hired who comply with the terms of reference, but at the time of executing their work, their products are neglected and do not meet the quality conditions to satisfaction.</t>
  </si>
  <si>
    <t>NIMD is working to standardize its third-party contracting processes and provides administrative re-inductions to staff to make the processes clearer and more effective.</t>
  </si>
  <si>
    <t>From the beggining of the program and onwards</t>
  </si>
  <si>
    <t>L4P Program Officer
Executive director</t>
  </si>
  <si>
    <t>It is a new risk that has materialized in the last year. Therefore NIMD is standardizing its contracting process and generating quality parameters for the products that third-party contractors are required to hand-in.</t>
  </si>
  <si>
    <t>3.5</t>
  </si>
  <si>
    <t>Fraude &amp; Corruption</t>
  </si>
  <si>
    <t>Procurement processes are ill-intentioned to benefit third parties</t>
  </si>
  <si>
    <t>NIMD's team gets involved in ill-intentioned processes in exchange of bribes.</t>
  </si>
  <si>
    <t>NIMD promotes very strict criteria for team selection and with rigorous financial and administrative processes and adequate chain of supervision for every process. A consultancy with Transparency International was implemented with  to increase integrity standars.</t>
  </si>
  <si>
    <t>It is not a new risk. As it have proven to be efective, NIMD maintains its mitigation actions to ensure transparency processes in its contracting.</t>
  </si>
  <si>
    <t xml:space="preserve">
Party structures have no interest in promoting gender equality </t>
  </si>
  <si>
    <t>Political parties do not promote conditions of equality; consequently, women do not participate in power scenarios on equal terms with men.</t>
  </si>
  <si>
    <t>NIMD continues to provide technical assistance to political parties on gender issues training. And, it will continue to build relationships to promote equity actions within the parties.</t>
  </si>
  <si>
    <t>It is not a new risk, it materialized in the electoral context of 2022 and 2023. However NIMD has maintained its approach to political parties, building relationships of trust with political actors in order to continue working together in the future.</t>
  </si>
  <si>
    <t>Fails to secure funding for new projects</t>
  </si>
  <si>
    <t>NIMD Colombia is finalizing some of its projects funded by others, and applying for new opportunities but it is possible that grants will not be awarded to continue with its mission of strengthening democracy.</t>
  </si>
  <si>
    <t>NIMD continues to apply to new opportunities and establish lobbying strategies and dialogues with potential international funders to give continuity to our mission in Colombia and maintain the necessary staff for the implementation of activities.  We have diversified the ways of obtaining national and private funds (agreements, service orders, MOUs, among others...).</t>
  </si>
  <si>
    <t>From 2023 onwards</t>
  </si>
  <si>
    <t>It is not a new risk. NIMD is constantly looking for diverse sources of funding, especially regarding the last two years of L4P implementation.</t>
  </si>
  <si>
    <t>Performance</t>
  </si>
  <si>
    <t>Actions to Mitigate Risk</t>
  </si>
  <si>
    <t xml:space="preserve">Fluidity of the political context. </t>
  </si>
  <si>
    <t xml:space="preserve">Since the military coup on February 1st 2021, the future and prospects of the political context of Myanmar compelety turned upside down.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</si>
  <si>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Certain/Imminent</t>
  </si>
  <si>
    <t xml:space="preserve">Working remotely in the first phase of the programme (MySoP) and with local partners (GEN). 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 will ensure that we can implement the programme even in this difficult and fluid time where the context and the actors are still in development.  both Kachin and Shan States are relatively bigger in terms of geographical area than the rest. So, the negative impact on the program depends on where exactly this armed conflict is happenening. For instance, there can some risks imposed to GEN because of election in 2023. The election would not be recognized by almost all of CSOs and communities in Myanmar. There will strong opposition against the election committee controlled by military council. In this situation, GEN would consult with its network members and explore possible ways to adpat the situation together with the network members. Anyhow, GEN would need to continue its low-profile implementation that is based on the concensus of the network members who are working on all levels in the country:local, sub-national and national. </t>
  </si>
  <si>
    <t xml:space="preserve">This is the same risk as last year. Mitigation measures are still relevant and effectives. Context has not changed a lot. As the measures are working well and GEN can continue its operations successfully, we do not need to modify anything here. </t>
  </si>
  <si>
    <t>Increase in violent armed clashed in targeted programmed areas, certain areas become inaccessible or stakeholders are unable to travel or participate.</t>
  </si>
  <si>
    <t>Risk associated with political stability, peace and security.  Armed conflict has increased and since April 2022, the miliatary has further expanded its assault with three specific military tactics have been systematically directed towards the civilian population: airstikes, mass killings, and burning of villages. Armed clashes with  the Ethnic Resistance Organizations (EROs) have continued.</t>
  </si>
  <si>
    <t>MySoP &amp; GEN have always worked in conflict affected areas at continue to work on the basis of careful and frequent political and security analysis. These will be undertaken in advance of all program deployments with an emphasis on obtaining useful information from relevant national and local media and key political party contacts in states and regions where we work.  If necessary, planned activities will be postponed or reprogrammed.</t>
  </si>
  <si>
    <t>Shrinking of civic space and difficulties to obtain permission from local authorities to implement activities or set - up office in neighbouring countries.</t>
  </si>
  <si>
    <t>The operating space for civil society and political parties continues to shrink throughout South-East Asia due to, among others, restrictive laws that inhibit the operational space for CSOs and the freedom of expression. This causes a delay in the establishment of a peace architecture. Likewise, civic space in Myanmar has shranked so much that the CSOs and WHRDs find it more and more difficult to work in a restrictive environment.</t>
  </si>
  <si>
    <t xml:space="preserve">Conduct thorough research on NGO/CSO regulations in relevant locations on a regular basis to ensure MySoP is updated and in compliance as necessary. Ongoing scoping to exploring options for relocation in neighboring countries, while remaining unwavering on core values of democratic culture and impartiality. </t>
  </si>
  <si>
    <t xml:space="preserve">COVID-19 restrictions tightened in Myanmar and neighboring countries </t>
  </si>
  <si>
    <t xml:space="preserve">A third wave of the coronavirus is making its way through southeast asia. In Myanmar, the deadliness of the virus seems to be of least concern to protestors who are willing to put themselves and loved ones at risk of contracting COVID in order to continue their fight against the military.  However, COVID is very much still a pressing reality-- vaccine hesitancy is widespread under a militarized healthcare system that is barely functioning as a result of most doctors participating in CDM. Across the border in Thailand, hundreds of myanamar factory workers have been put under lockdown due to outbreaks in worker camps.  </t>
  </si>
  <si>
    <t>Undertake necessary precautions to prevent the contraction and spread of COVID-19 as advised by the WHO.  Conduct research and remain updated on regional COVID-19 restrictions via trusted news sources and international health organizations. Plan to hold online sessions/meetings, in addition to planning meetings/activities that are in-line with COVID-19 safety regulations. Assess in conslutation with CSO's on the ground and participants if adjustments of the format and themes of the activities is necessary.</t>
  </si>
  <si>
    <t>Lack of 'safe space'</t>
  </si>
  <si>
    <t xml:space="preserve">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t>
  </si>
  <si>
    <t xml:space="preserve">Reasses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</si>
  <si>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 xml:space="preserve">Low levels of willingness to participate in activities </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</si>
  <si>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</si>
  <si>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r>
      <t>Awareness raising &amp; ownership creation with programme beneficiaries on our programme and objectives. Continued and ongoing needs assessmnet with relevant stakeholders to ensure relevance and effectiveness  of programming.  Communication strategies in place to effectively disseminate our messages and programme. Long-lasting relationship and reputation of MySoP  and continue to engage, when possible given security situation, with alumni network to become ambassadors of the programme. Conduct internal analysis of power dynamics between stakeholders.</t>
    </r>
    <r>
      <rPr>
        <b/>
        <sz val="10"/>
        <color rgb="FFFF0000"/>
        <rFont val="Calibri"/>
        <family val="2"/>
        <scheme val="minor"/>
      </rPr>
      <t xml:space="preserve"> </t>
    </r>
  </si>
  <si>
    <t>Safety and security concerns compound lack of trust and tolerance</t>
  </si>
  <si>
    <t xml:space="preserve">Politicians and political parties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t>
  </si>
  <si>
    <t xml:space="preserve">Trust-building exercises will be facilitated with sensitivity of the political situation in mind. Great emphasis will be placed on getting feedback from participants about their comfort and safety while participanting in activities. MySoP &amp; GEN will take care to carry out a thorough vetting process prior to holding any sort of interactive session to ensure that participants will be able to engage in dialogue with others in a safe and peacful setting. </t>
  </si>
  <si>
    <t>Fraud and corruption</t>
  </si>
  <si>
    <t>Staff and stakeholders may be exposed to fraudulent and corruption practices</t>
  </si>
  <si>
    <t>Strict Standard Operating Procedures (SOP) are in place to prevent fraud and corruption. Additionally, all staff signed a code of conduct and a provision has been included in staff contracts. MySoP works with a 4-eyes principle with signing of financial documents and expenditure.</t>
  </si>
  <si>
    <t xml:space="preserve">Staff turnover </t>
  </si>
  <si>
    <t xml:space="preserve">The closure of the Myanmar Office on July 31st, 2021  meant all country staff contracts were unfortunately be terminated. Those who have an interest in continuing, working outside Myanmar, will do so on a temporary consultancy contract. </t>
  </si>
  <si>
    <t xml:space="preserve">MySoP: Certificates of employment issued to staff members before termination. New contracts arranged in a timely manner for those that are invited to continue with MySoP prior to temporary relocation activities. Clear handover and 'on boarding' notes to be developed to ensure a full understanding of systems and the rationale behind them for any new staff members that may join or staff members that have to adapt to new roles. Furthermore, particular attention is paid to teambuilding, team relationships to ensure a positive learning, development and working atmosphere where people want to (remain in) work.      GEN: GEN closed its office since February 2021, and still continues working from home practice. GEN's registration expired at December 2021. But according to majority of its network members, GEN decided not to extend its organizational registration at military council. Then GEN started relocation of some staff outside of Myanmar and to be able to open new bank accounts there to accept funding from international donors. In the meantime, GEN conitnued its implementationa and spent all the money under its organizational bank accounts in Myanmar because GEN saw the risk of bank account freeze by military council. GEN do not accept any more funding from its organizational bank account in Myanmar. Instead, GEN opened new individual bank accounts in Myanmar jointly opened by GEN staff and steering committee members. Then, GEN could successfully manage for continuation of funding flow both within and outside of the country, and could continue its implementation till now. That is why GEN organizational registration is not necessary at the moment. However, GEN is also striving to make organizational registration at somewhere outside of the country to be able to open up organizational bank account internationally and accept funding more officially from international donors. </t>
  </si>
  <si>
    <t>Lack of physical office space  (temporary)</t>
  </si>
  <si>
    <t xml:space="preserve">Due to MySoP having to close down the Myanmar office as of July 31, MySoP will be operating without a physical office space until a new temporary one can be secured. This may make it difficult to efficiently coordinate with team members at times and may impact the culture of MySoP's working environment </t>
  </si>
  <si>
    <t xml:space="preserve">Remain in constant contact and continue to collaborate with team through online communication channels such as Zoom and Google applications. Begin to search for possible temporary relocation sites outside of Myanmar. </t>
  </si>
  <si>
    <t xml:space="preserve">Staff safety </t>
  </si>
  <si>
    <t xml:space="preserve">Safety of staff members at risk due to military takeover </t>
  </si>
  <si>
    <t>Critical</t>
  </si>
  <si>
    <t xml:space="preserve">MySoP &amp; GEN prioritize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</si>
  <si>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Sexual Explotation Abuse and Harrasement (SEAH)</t>
  </si>
  <si>
    <t>Staff and stakeholders may be exposed to harmful SEAH practices</t>
  </si>
  <si>
    <t>Rigorous safeguarding policies and practices. Safeguarding measures are monitored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</si>
  <si>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 xml:space="preserve"> ICT infrastructure</t>
  </si>
  <si>
    <t xml:space="preserve">Cuts in internet accesibility widespread since the coup. Less than optimal ICT structure may impede smooth functionality of the programme. </t>
  </si>
  <si>
    <t>Provide participants with simcards and offline materials in case internet is cut off. Some areas in the country are now experiencing internet shutdown, but the assumption here is that total or complete internet shutdown across the whole country is unlikely and even if there is an internet shutdown in Kachin or Shan States, it will happen in some townships like the military junta does now and the accessibility to mobile connection or internet form the operators of neighboring Thailand or China is expected to be feasible. Both MySoP &amp; GEN have gained experience in 2020 and 2021 to carry out online activities.</t>
  </si>
  <si>
    <t>Low digital literacy of participants</t>
  </si>
  <si>
    <t xml:space="preserve">Participants and political parties risk to have lower digital literacy, regardless of which online platform is used. If online platforms are utilized more in the future, this will be increasigly imminent </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</si>
  <si>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</si>
  <si>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4.3</t>
  </si>
  <si>
    <t>Digital security</t>
  </si>
  <si>
    <t>Risk computer systems, social media accounts of MySoP gets breached, exposing alumni and employee data and work documents</t>
  </si>
  <si>
    <t xml:space="preserve">Procedures to be developed for staff for cyber and IT security.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</si>
  <si>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4.4</t>
  </si>
  <si>
    <t>Misinformation and hatespeech</t>
  </si>
  <si>
    <t xml:space="preserve">Risk that MySoP &amp; GEN get targeted in online disinformation campaigns or participants of activities are targeted or involve in online hatespeech that can harm MySoP's &amp; GEN's reputation and political space to work </t>
  </si>
  <si>
    <t>MySoP public facebook page deactivited after Feb 1. Social media and news monitoring occurs regularly by all staff members. Crisis communication policy to be developed. Any online platforms used for training or dialogue to be assessed for privacy of staff and participants, and speech that occurs on these platforms will adhere to strict codes of conduct in line with MySoP's guiding principles. MySoP &amp; GEN are regularly coordinating to minimize this risk.</t>
  </si>
  <si>
    <t>Detailed Description</t>
  </si>
  <si>
    <t>Rising Armed Clashes Disrupt Access and Engagement in Programmed Area</t>
  </si>
  <si>
    <t>Increase in violent armed clashes in targeted programmed area (Shan State), certain areas become inaccessible or stakeholders are unable to travel or participate.</t>
  </si>
  <si>
    <t xml:space="preserve">Now that in-person trainings have and can continue to take place, travel arrangements need to be carefully planned for each participant based on their individual safety/security situations. NIMD Myanmar continues to work on the basis of careful and frequent political and security analysis, especially examining factors that may affect the participants' abilities to attend in-person and online activities.  If necessary, planned activities will be postponed or reprogrammed. NIMD Myanmar gives security briefs to participants prior to every event that goes over the procedures that may mitigate safety and security risks. For online participants, NIMD Myanmar provides resources to participants ahead of actvities that may help them overcome common technical issues in conflict-ridden regions such as powerbanks to charge devices through power cuts and follow up lecture materials delivered through secure channels for them to review in their own time. </t>
  </si>
  <si>
    <t>Now that in-person trainings are available, careful consideration is essential for travel arrangements for each participant, tailored to their individual safety and security needs. NIMD Myanmar continues its diligent approach, regularly analyzing the political and security landscape, specifically focusing on elements that might impact participants' ability to engage in both in-person and online activities. If necessary, planned activities will be rescheduled. Ahead of each event, NIMD Myanmar provides comprehensive security briefings to attendees, outlining procedures to minimize safety and security risks. For online participants, NIMD Myanmar equips them with resources before activities, such as power banks for charging devices during power outages in conflict-affected areas and secure channels for accessing lecture materials at their convenience.</t>
  </si>
  <si>
    <t>Civic Space Constricts: Challenges in Implementing Activities in Myanmar</t>
  </si>
  <si>
    <t>The operating space for civil society and political parties continues to shrinking in Myanmar, especially amongst civic actors that engage with political parties and democratic institutions. International organizations that continue to have a presence in the country are increasingly pressured to take a stance on the political situation.</t>
  </si>
  <si>
    <t>Highly Likely</t>
  </si>
  <si>
    <t>NIMD Myanmar remains adaptable in response to SAC restrictions, emphasizing safety and security protocols, and fostering collaboration with like-minded organizations, all while nurturing virtual safe spaces for engagement in Thailand (new office space).</t>
  </si>
  <si>
    <t xml:space="preserve">NIMD Myanmar will keep track of SAC decrees to adjust to any imposed restrictions. Operating from a regional office in Thailand, known for hosting international NGOs working in Myanmar, the organization regularly evaluates safety concerns for specific groups and regions. It stays in touch with Myanmar-focused NGOs in Thailand to improve information sharing. NIMD Myanmar continues to create secure virtual spaces for training and discussions, using measures like Zoom codes and settings prioritizing participant privacy and overall safety.
</t>
  </si>
  <si>
    <t>Events and results around  the anticipated  SAC-organized elections incite further political chaos</t>
  </si>
  <si>
    <t>Despite the indefinite postponement of elections, politicians and political figures, particularly parties, face ongoing pressure to engage in SAC-led election procedures like party and voter registration. Public perception views these elections as neither free nor fair, perceived as a means for the junta to consolidate power in the eyes of the international community. Though the elections are delayed indefinitely, rumors persist about their potential occurrence in the upcoming year, potentially heightening insecurity among politicians and escalating political tensions. This situation risks eroding trust between political figures as they may feel compelled to yield to pressure from the public or the SAC. The potential impact of these unjust elections, if held, could significantly influence both formal and informal peace processes.</t>
  </si>
  <si>
    <t xml:space="preserve">Adapt programming to target individual women political leaders,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</si>
  <si>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Revise programming strategies to focus on individual political and Civil Society Organization (CSO) actors rather than targeting participants solely through political parties. Continuously evaluate the political landscape and potential repercussions, adjusting our programs accordingly. Conduct scenario planning for each potential election outcome, determining viable interventions for each scenario. Maintain adaptable programming that caters to the specific requirements and input from individual political actors, ensuring flexibility in our approach.</t>
  </si>
  <si>
    <t xml:space="preserve">Security Risks and Trust Challenges for Political Actors in Myanmar'current climate </t>
  </si>
  <si>
    <t>Political actors, amid numerous safety and security risks, face challenges related to disclosing personal information for trust-building during in-person or online activities. Trust levels between key stakeholders post-coup may differ, creating a potentially volatile environment for cooperation and dialogue. Widespread social media campaigns like "Social Punishment" further polarize society, leaving minimal trust in political and social spheres, hindering efforts for dialogue and collaboration on other issues. Detention of participants based on claims by other political actors remains a potential risk.</t>
  </si>
  <si>
    <t xml:space="preserve">Likely </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</si>
  <si>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peaceful setting. </t>
  </si>
  <si>
    <t>Internet Cuts and SAC Influence on Service Providers</t>
  </si>
  <si>
    <t>Internet access has been significantly reduced since the coup, and the program's seamless operation may be hindered by an inadequate ICT infrastructure, as phone service providers are increasingly influenced by SAC affiliates</t>
  </si>
  <si>
    <t xml:space="preserve">Provide participants with VPN services, which they may turn on/off at their own convenience and discretion. Provide participants with simcards and offline materials in case internet is cut off. </t>
  </si>
  <si>
    <t>Digital Literacy Challenges for Participants and Political Actors</t>
  </si>
  <si>
    <t>Both participants and political actors face the growing likelihood of having limited digital literacy, particularly as online platforms become more prevalent in the future.</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</si>
  <si>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</si>
  <si>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 xml:space="preserve">Psycological stress leads to Staff turnover </t>
  </si>
  <si>
    <t xml:space="preserve">The ongoing political instability, uncertainty, and the potential for violence can result in high levels of stress and anxiety among staff. This can negatively impact their mental well-being. Hence, staff may exit the organization, which may further constrain human resource capacity to efficiently implement activities as planned </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</si>
  <si>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t>
  </si>
  <si>
    <t xml:space="preserve">Privacy concerns of staffs </t>
  </si>
  <si>
    <t xml:space="preserve"> In a politically charged environment, the privacy of staff members may be compromised. Their personal information may be at risk of exposure, which can have serious consequences for their safety.</t>
  </si>
  <si>
    <t xml:space="preserve">NIMD Myanmar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</si>
  <si>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Computer systems and NIMD's social media accounts being breached, potentially leading to the exposure of alumni and employee data, as well as work documents.</t>
  </si>
  <si>
    <t xml:space="preserve">Team has discussed extensivley which platofrms to communicate through, when, and how based on security assessments results. Consultants working in Thailand also use a VPN when it is appropriate.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</si>
  <si>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 xml:space="preserve">Risk that NIMD Myanmar gets targeted in online disinformation campaigns or participants of MySoP activities are targeted or involve in online hatespeech that can harm our reputation and political space to work </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</si>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</sst>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quot;$&quot;* #,##0_-;\-&quot;$&quot;* #,##0_-;_-&quot;$&quot;* &quot;-&quot;??_-;_-@_-"/>
    <numFmt numFmtId="166" formatCode="_-&quot;$&quot;* #,##0_-;\-&quot;$&quot;* #,##0_-;_-&quot;$&quot;* &quot;-&quot;??_-;_-@"/>
  </numFmts>
  <fonts count="25">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1"/>
      <name val="Calibri"/>
      <family val="2"/>
    </font>
    <font>
      <b/>
      <sz val="11"/>
      <color theme="1"/>
      <name val="Calibri"/>
      <family val="2"/>
    </font>
    <font>
      <sz val="10"/>
      <color theme="0"/>
      <name val="Arial"/>
      <family val="2"/>
    </font>
    <font>
      <sz val="10"/>
      <name val="Calibri"/>
      <family val="2"/>
      <scheme val="minor"/>
    </font>
    <font>
      <sz val="10"/>
      <color theme="1"/>
      <name val="Calibri"/>
      <family val="2"/>
      <scheme val="minor"/>
    </font>
    <font>
      <sz val="10"/>
      <color theme="0"/>
      <name val="Arial Narrow"/>
      <family val="2"/>
    </font>
    <font>
      <b/>
      <sz val="10"/>
      <color theme="0"/>
      <name val="Calibri"/>
      <family val="2"/>
      <scheme val="minor"/>
    </font>
    <font>
      <b/>
      <sz val="10"/>
      <name val="Calibri"/>
      <family val="2"/>
      <scheme val="minor"/>
    </font>
    <font>
      <sz val="36"/>
      <color theme="1"/>
      <name val="Calibri"/>
      <family val="2"/>
      <scheme val="minor"/>
    </font>
    <font>
      <sz val="11"/>
      <color rgb="FFFF0000"/>
      <name val="Calibri"/>
      <family val="2"/>
      <scheme val="minor"/>
    </font>
    <font>
      <sz val="11"/>
      <name val="Calibri"/>
      <family val="2"/>
      <scheme val="minor"/>
    </font>
    <font>
      <sz val="10"/>
      <color rgb="FFFF0000"/>
      <name val="Calibri"/>
      <family val="2"/>
      <scheme val="minor"/>
    </font>
    <font>
      <sz val="11"/>
      <color theme="1"/>
      <name val="Arial"/>
    </font>
    <font>
      <sz val="11"/>
      <color theme="8"/>
      <name val="Arial"/>
      <family val="2"/>
    </font>
    <font>
      <b/>
      <sz val="10"/>
      <color theme="1"/>
      <name val="Calibri"/>
      <family val="2"/>
      <scheme val="minor"/>
    </font>
    <font>
      <b/>
      <sz val="10"/>
      <color theme="1"/>
      <name val="Calibri"/>
      <family val="2"/>
    </font>
    <font>
      <b/>
      <sz val="10"/>
      <name val="Arial"/>
      <family val="2"/>
    </font>
    <font>
      <b/>
      <sz val="10"/>
      <color rgb="FFFF0000"/>
      <name val="Calibri"/>
      <family val="2"/>
      <scheme val="minor"/>
    </font>
    <font>
      <sz val="10"/>
      <color theme="1"/>
      <name val="Calibri"/>
      <family val="2"/>
    </font>
    <font>
      <b/>
      <sz val="10"/>
      <color theme="0"/>
      <name val="Calibri"/>
      <family val="2"/>
    </font>
    <font>
      <sz val="11"/>
      <color rgb="FFFF0000"/>
      <name val="Arial"/>
      <family val="2"/>
    </font>
  </fonts>
  <fills count="23">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1"/>
        <bgColor theme="1"/>
      </patternFill>
    </fill>
    <fill>
      <patternFill patternType="solid">
        <fgColor rgb="FFFFD966"/>
        <bgColor indexed="64"/>
      </patternFill>
    </fill>
    <fill>
      <patternFill patternType="solid">
        <fgColor rgb="FFFFFFFF"/>
        <bgColor rgb="FF000000"/>
      </patternFill>
    </fill>
    <fill>
      <patternFill patternType="solid">
        <fgColor rgb="FFFFFFFF"/>
        <bgColor rgb="FFFFFFFF"/>
      </patternFill>
    </fill>
    <fill>
      <patternFill patternType="solid">
        <fgColor theme="5" tint="0.39997558519241921"/>
        <bgColor rgb="FFFFFFFF"/>
      </patternFill>
    </fill>
    <fill>
      <patternFill patternType="solid">
        <fgColor theme="9"/>
        <bgColor rgb="FFFFFFFF"/>
      </patternFill>
    </fill>
    <fill>
      <patternFill patternType="solid">
        <fgColor rgb="FFFFC000"/>
        <bgColor rgb="FFFFFFFF"/>
      </patternFill>
    </fill>
    <fill>
      <patternFill patternType="solid">
        <fgColor theme="5"/>
        <bgColor theme="5"/>
      </patternFill>
    </fill>
    <fill>
      <patternFill patternType="solid">
        <fgColor rgb="FFBDD6EE"/>
        <bgColor rgb="FFBDD6EE"/>
      </patternFill>
    </fill>
    <fill>
      <patternFill patternType="solid">
        <fgColor rgb="FFFF0000"/>
        <bgColor rgb="FFFFFFFF"/>
      </patternFill>
    </fill>
    <fill>
      <patternFill patternType="solid">
        <fgColor theme="5"/>
        <bgColor rgb="FFFFFFFF"/>
      </patternFill>
    </fill>
    <fill>
      <patternFill patternType="solid">
        <fgColor rgb="FFFFFF00"/>
        <bgColor indexed="64"/>
      </patternFill>
    </fill>
    <fill>
      <patternFill patternType="solid">
        <fgColor rgb="FFFF9900"/>
        <bgColor indexed="64"/>
      </patternFill>
    </fill>
  </fills>
  <borders count="20">
    <border>
      <left/>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164" fontId="1" fillId="0" borderId="0" applyFont="0" applyFill="0" applyBorder="0" applyAlignment="0" applyProtection="0"/>
    <xf numFmtId="0" fontId="2" fillId="0" borderId="0"/>
    <xf numFmtId="0" fontId="16" fillId="0" borderId="0"/>
    <xf numFmtId="0" fontId="16" fillId="0" borderId="0"/>
  </cellStyleXfs>
  <cellXfs count="137">
    <xf numFmtId="0" fontId="0" fillId="0" borderId="0" xfId="0"/>
    <xf numFmtId="0" fontId="2" fillId="0" borderId="0" xfId="2"/>
    <xf numFmtId="0" fontId="0" fillId="0" borderId="0" xfId="0" applyAlignment="1">
      <alignment horizontal="center"/>
    </xf>
    <xf numFmtId="0" fontId="6" fillId="2" borderId="0" xfId="0" applyFont="1" applyFill="1"/>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2" borderId="9" xfId="0" applyFont="1" applyFill="1" applyBorder="1" applyAlignment="1">
      <alignment horizontal="left" vertical="center" wrapText="1" indent="1"/>
    </xf>
    <xf numFmtId="0" fontId="11" fillId="3" borderId="13" xfId="0" applyFont="1" applyFill="1" applyBorder="1" applyAlignment="1">
      <alignment horizontal="center"/>
    </xf>
    <xf numFmtId="0" fontId="9" fillId="2" borderId="0" xfId="0" applyFont="1" applyFill="1"/>
    <xf numFmtId="165" fontId="10" fillId="4" borderId="9" xfId="1"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165" fontId="8" fillId="2" borderId="9" xfId="1" applyNumberFormat="1" applyFont="1" applyFill="1" applyBorder="1" applyAlignment="1">
      <alignment horizontal="left" vertical="center" wrapText="1"/>
    </xf>
    <xf numFmtId="0" fontId="8" fillId="0" borderId="9" xfId="0" applyFont="1" applyBorder="1" applyAlignment="1">
      <alignment horizontal="left" vertical="center" wrapText="1"/>
    </xf>
    <xf numFmtId="0" fontId="7" fillId="0" borderId="9" xfId="0" applyFont="1" applyBorder="1" applyAlignment="1">
      <alignment vertical="center" wrapText="1"/>
    </xf>
    <xf numFmtId="0" fontId="11" fillId="6" borderId="13" xfId="0" applyFont="1" applyFill="1" applyBorder="1" applyAlignment="1">
      <alignment horizontal="center" vertical="center"/>
    </xf>
    <xf numFmtId="0" fontId="8" fillId="0" borderId="9" xfId="0" applyFont="1" applyBorder="1" applyAlignment="1">
      <alignment vertical="center" wrapText="1"/>
    </xf>
    <xf numFmtId="0" fontId="11" fillId="3" borderId="13" xfId="0" applyFont="1" applyFill="1" applyBorder="1" applyAlignment="1">
      <alignment horizontal="center" vertical="center"/>
    </xf>
    <xf numFmtId="0" fontId="11" fillId="6" borderId="9" xfId="0" applyFont="1" applyFill="1" applyBorder="1" applyAlignment="1">
      <alignment horizontal="center" vertical="center"/>
    </xf>
    <xf numFmtId="0" fontId="7" fillId="0" borderId="9" xfId="0" applyFont="1" applyBorder="1" applyAlignment="1">
      <alignment horizontal="left" vertical="center" wrapText="1"/>
    </xf>
    <xf numFmtId="0" fontId="11" fillId="0" borderId="9" xfId="0" applyFont="1" applyBorder="1" applyAlignment="1">
      <alignment horizontal="center" vertical="center" wrapText="1"/>
    </xf>
    <xf numFmtId="0" fontId="11" fillId="7" borderId="9"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2" fillId="0" borderId="0" xfId="0" applyFont="1" applyAlignment="1">
      <alignment vertical="center" wrapText="1"/>
    </xf>
    <xf numFmtId="0" fontId="12" fillId="0" borderId="0" xfId="0" applyFont="1"/>
    <xf numFmtId="0" fontId="12" fillId="0" borderId="0" xfId="0" applyFont="1" applyAlignment="1">
      <alignment vertical="center"/>
    </xf>
    <xf numFmtId="0" fontId="11" fillId="9" borderId="9" xfId="0" applyFont="1" applyFill="1" applyBorder="1" applyAlignment="1">
      <alignment horizontal="center" vertical="center" wrapText="1"/>
    </xf>
    <xf numFmtId="0" fontId="0" fillId="0" borderId="9" xfId="0" applyBorder="1" applyAlignment="1">
      <alignment vertical="center" wrapText="1"/>
    </xf>
    <xf numFmtId="0" fontId="7" fillId="2" borderId="14"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0" fillId="0" borderId="9" xfId="0" applyBorder="1" applyAlignment="1">
      <alignment vertical="center"/>
    </xf>
    <xf numFmtId="0" fontId="7" fillId="2" borderId="15"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0" fillId="3" borderId="9" xfId="0" applyFill="1" applyBorder="1" applyAlignment="1">
      <alignment vertical="center"/>
    </xf>
    <xf numFmtId="0" fontId="0" fillId="6" borderId="9" xfId="0" applyFill="1" applyBorder="1" applyAlignment="1">
      <alignment vertical="center"/>
    </xf>
    <xf numFmtId="0" fontId="7" fillId="0" borderId="12" xfId="0" applyFont="1" applyBorder="1" applyAlignment="1">
      <alignment horizontal="left" vertical="center" wrapText="1"/>
    </xf>
    <xf numFmtId="0" fontId="6" fillId="6" borderId="9" xfId="0" applyFont="1" applyFill="1" applyBorder="1" applyAlignment="1">
      <alignment vertical="center"/>
    </xf>
    <xf numFmtId="0" fontId="6" fillId="3" borderId="9" xfId="0" applyFont="1" applyFill="1" applyBorder="1" applyAlignment="1">
      <alignment vertical="center"/>
    </xf>
    <xf numFmtId="0" fontId="11" fillId="2" borderId="13" xfId="0" applyFont="1" applyFill="1" applyBorder="1" applyAlignment="1">
      <alignment horizontal="center" vertical="center" wrapText="1"/>
    </xf>
    <xf numFmtId="165" fontId="10" fillId="4" borderId="12" xfId="1" applyNumberFormat="1" applyFont="1" applyFill="1" applyBorder="1" applyAlignment="1">
      <alignment horizontal="center" vertical="center" wrapText="1"/>
    </xf>
    <xf numFmtId="166" fontId="10" fillId="10" borderId="16" xfId="0" applyNumberFormat="1" applyFont="1" applyFill="1" applyBorder="1" applyAlignment="1">
      <alignment horizontal="left" vertical="center" wrapText="1"/>
    </xf>
    <xf numFmtId="0" fontId="14" fillId="3" borderId="9" xfId="0" applyFont="1" applyFill="1" applyBorder="1"/>
    <xf numFmtId="0" fontId="7" fillId="2" borderId="9" xfId="0" quotePrefix="1" applyFont="1" applyFill="1" applyBorder="1" applyAlignment="1">
      <alignment horizontal="left" vertical="center" wrapText="1"/>
    </xf>
    <xf numFmtId="0" fontId="14" fillId="0" borderId="9" xfId="0" quotePrefix="1" applyFont="1" applyBorder="1" applyAlignment="1">
      <alignment horizontal="left" vertical="center" wrapText="1"/>
    </xf>
    <xf numFmtId="0" fontId="0" fillId="0" borderId="9" xfId="0" applyBorder="1"/>
    <xf numFmtId="165" fontId="7" fillId="2" borderId="9" xfId="1" applyNumberFormat="1" applyFont="1" applyFill="1" applyBorder="1" applyAlignment="1">
      <alignment horizontal="left"/>
    </xf>
    <xf numFmtId="0" fontId="0" fillId="3" borderId="9" xfId="0" applyFill="1" applyBorder="1"/>
    <xf numFmtId="0" fontId="11" fillId="6" borderId="9" xfId="0" applyFont="1" applyFill="1" applyBorder="1" applyAlignment="1">
      <alignment horizontal="center"/>
    </xf>
    <xf numFmtId="0" fontId="0" fillId="6" borderId="9" xfId="0" applyFill="1" applyBorder="1"/>
    <xf numFmtId="0" fontId="0" fillId="0" borderId="9" xfId="0" quotePrefix="1" applyBorder="1" applyAlignment="1">
      <alignment horizontal="left" vertical="center" wrapText="1"/>
    </xf>
    <xf numFmtId="0" fontId="13" fillId="0" borderId="0" xfId="0" quotePrefix="1" applyFont="1" applyAlignment="1">
      <alignment horizontal="left" vertical="center" wrapText="1"/>
    </xf>
    <xf numFmtId="0" fontId="15" fillId="2" borderId="9" xfId="0" applyFont="1" applyFill="1" applyBorder="1" applyAlignment="1">
      <alignment horizontal="left" vertical="center" wrapText="1"/>
    </xf>
    <xf numFmtId="0" fontId="11" fillId="11" borderId="9" xfId="0" applyFont="1" applyFill="1" applyBorder="1" applyAlignment="1">
      <alignment horizontal="center" vertical="center" wrapText="1"/>
    </xf>
    <xf numFmtId="0" fontId="7" fillId="2" borderId="9" xfId="0" quotePrefix="1" applyFont="1" applyFill="1" applyBorder="1" applyAlignment="1">
      <alignment horizontal="left" vertical="center" wrapText="1" indent="1"/>
    </xf>
    <xf numFmtId="0" fontId="11" fillId="2" borderId="9" xfId="0" quotePrefix="1" applyFont="1" applyFill="1" applyBorder="1" applyAlignment="1">
      <alignment horizontal="center" vertical="center" wrapText="1"/>
    </xf>
    <xf numFmtId="0" fontId="0" fillId="6" borderId="9" xfId="0" applyFill="1" applyBorder="1" applyAlignment="1">
      <alignment wrapText="1"/>
    </xf>
    <xf numFmtId="0" fontId="7" fillId="12" borderId="9" xfId="0" applyFont="1" applyFill="1" applyBorder="1" applyAlignment="1">
      <alignment horizontal="left" vertical="center" wrapText="1" indent="1"/>
    </xf>
    <xf numFmtId="0" fontId="7" fillId="12" borderId="9" xfId="0" applyFont="1" applyFill="1" applyBorder="1" applyAlignment="1">
      <alignment horizontal="left" vertical="center" wrapText="1"/>
    </xf>
    <xf numFmtId="0" fontId="11" fillId="6" borderId="13" xfId="0" applyFont="1" applyFill="1" applyBorder="1" applyAlignment="1">
      <alignment horizontal="center"/>
    </xf>
    <xf numFmtId="0" fontId="7" fillId="0" borderId="9" xfId="0" applyFont="1" applyBorder="1" applyAlignment="1">
      <alignment horizontal="left" vertical="center" wrapText="1" indent="1"/>
    </xf>
    <xf numFmtId="0" fontId="7" fillId="0" borderId="9" xfId="0" quotePrefix="1" applyFont="1" applyBorder="1" applyAlignment="1">
      <alignment horizontal="left" vertical="center" wrapText="1"/>
    </xf>
    <xf numFmtId="0" fontId="16" fillId="0" borderId="0" xfId="3"/>
    <xf numFmtId="0" fontId="16" fillId="0" borderId="0" xfId="3" applyAlignment="1">
      <alignment vertical="top" wrapText="1"/>
    </xf>
    <xf numFmtId="0" fontId="1" fillId="0" borderId="0" xfId="3" applyFont="1"/>
    <xf numFmtId="0" fontId="6" fillId="13" borderId="0" xfId="3" applyFont="1" applyFill="1"/>
    <xf numFmtId="0" fontId="17" fillId="0" borderId="9" xfId="3" applyFont="1" applyBorder="1" applyAlignment="1">
      <alignment vertical="top" wrapText="1"/>
    </xf>
    <xf numFmtId="0" fontId="7" fillId="13" borderId="17" xfId="3" applyFont="1" applyFill="1" applyBorder="1" applyAlignment="1">
      <alignment horizontal="left" vertical="center" wrapText="1"/>
    </xf>
    <xf numFmtId="0" fontId="18" fillId="14" borderId="18" xfId="3" applyFont="1" applyFill="1" applyBorder="1" applyAlignment="1">
      <alignment horizontal="center" vertical="center" wrapText="1"/>
    </xf>
    <xf numFmtId="0" fontId="18" fillId="15" borderId="18" xfId="3" applyFont="1" applyFill="1" applyBorder="1" applyAlignment="1">
      <alignment horizontal="center" vertical="center" wrapText="1"/>
    </xf>
    <xf numFmtId="0" fontId="8" fillId="13" borderId="18" xfId="3" applyFont="1" applyFill="1" applyBorder="1" applyAlignment="1">
      <alignment horizontal="left" vertical="center" wrapText="1"/>
    </xf>
    <xf numFmtId="0" fontId="19" fillId="13" borderId="18" xfId="3" applyFont="1" applyFill="1" applyBorder="1" applyAlignment="1">
      <alignment horizontal="center" vertical="center" wrapText="1"/>
    </xf>
    <xf numFmtId="0" fontId="8" fillId="13" borderId="17" xfId="3" applyFont="1" applyFill="1" applyBorder="1" applyAlignment="1">
      <alignment horizontal="left" vertical="center" wrapText="1"/>
    </xf>
    <xf numFmtId="0" fontId="18" fillId="16" borderId="18" xfId="3" applyFont="1" applyFill="1" applyBorder="1" applyAlignment="1">
      <alignment horizontal="center" vertical="center" wrapText="1"/>
    </xf>
    <xf numFmtId="0" fontId="7" fillId="13" borderId="18" xfId="3" applyFont="1" applyFill="1" applyBorder="1" applyAlignment="1">
      <alignment horizontal="left" vertical="center" wrapText="1"/>
    </xf>
    <xf numFmtId="0" fontId="19" fillId="17" borderId="18" xfId="3" applyFont="1" applyFill="1" applyBorder="1" applyAlignment="1">
      <alignment horizontal="center" vertical="center" wrapText="1"/>
    </xf>
    <xf numFmtId="0" fontId="16" fillId="3" borderId="9" xfId="3" applyFill="1" applyBorder="1" applyAlignment="1">
      <alignment vertical="top" wrapText="1"/>
    </xf>
    <xf numFmtId="0" fontId="19" fillId="18" borderId="16" xfId="3" applyFont="1" applyFill="1" applyBorder="1" applyAlignment="1">
      <alignment horizontal="center"/>
    </xf>
    <xf numFmtId="0" fontId="18" fillId="19" borderId="17" xfId="3" applyFont="1" applyFill="1" applyBorder="1" applyAlignment="1">
      <alignment horizontal="center" vertical="center" wrapText="1"/>
    </xf>
    <xf numFmtId="0" fontId="18" fillId="15" borderId="17" xfId="3" applyFont="1" applyFill="1" applyBorder="1" applyAlignment="1">
      <alignment horizontal="center" vertical="center" wrapText="1"/>
    </xf>
    <xf numFmtId="0" fontId="20" fillId="20" borderId="16" xfId="3" applyFont="1" applyFill="1" applyBorder="1" applyAlignment="1">
      <alignment horizontal="center" vertical="center" wrapText="1"/>
    </xf>
    <xf numFmtId="0" fontId="18" fillId="19" borderId="18" xfId="3" applyFont="1" applyFill="1" applyBorder="1" applyAlignment="1">
      <alignment horizontal="center" vertical="center" wrapText="1"/>
    </xf>
    <xf numFmtId="0" fontId="20" fillId="17" borderId="18" xfId="3" applyFont="1" applyFill="1" applyBorder="1" applyAlignment="1">
      <alignment horizontal="center" vertical="center" wrapText="1"/>
    </xf>
    <xf numFmtId="49" fontId="8" fillId="13" borderId="17" xfId="3" applyNumberFormat="1" applyFont="1" applyFill="1" applyBorder="1" applyAlignment="1">
      <alignment horizontal="left" vertical="center" wrapText="1"/>
    </xf>
    <xf numFmtId="0" fontId="8" fillId="13" borderId="17" xfId="4" applyFont="1" applyFill="1" applyBorder="1" applyAlignment="1">
      <alignment horizontal="left" vertical="center" wrapText="1"/>
    </xf>
    <xf numFmtId="0" fontId="19" fillId="14" borderId="18" xfId="3" applyFont="1" applyFill="1" applyBorder="1" applyAlignment="1">
      <alignment horizontal="center" vertical="center" wrapText="1"/>
    </xf>
    <xf numFmtId="0" fontId="19" fillId="16" borderId="18" xfId="3" applyFont="1" applyFill="1" applyBorder="1" applyAlignment="1">
      <alignment horizontal="center" vertical="center" wrapText="1"/>
    </xf>
    <xf numFmtId="0" fontId="22" fillId="13" borderId="18" xfId="3" applyFont="1" applyFill="1" applyBorder="1" applyAlignment="1">
      <alignment horizontal="left" vertical="center" wrapText="1"/>
    </xf>
    <xf numFmtId="0" fontId="19" fillId="19" borderId="18" xfId="3" applyFont="1" applyFill="1" applyBorder="1" applyAlignment="1">
      <alignment horizontal="center" vertical="center" wrapText="1"/>
    </xf>
    <xf numFmtId="0" fontId="9" fillId="13" borderId="0" xfId="3" applyFont="1" applyFill="1"/>
    <xf numFmtId="166" fontId="10" fillId="10" borderId="16" xfId="3" applyNumberFormat="1" applyFont="1" applyFill="1" applyBorder="1" applyAlignment="1">
      <alignment horizontal="left" vertical="center" wrapText="1"/>
    </xf>
    <xf numFmtId="166" fontId="10" fillId="10" borderId="18" xfId="3" applyNumberFormat="1" applyFont="1" applyFill="1" applyBorder="1" applyAlignment="1">
      <alignment horizontal="center" vertical="center" wrapText="1"/>
    </xf>
    <xf numFmtId="0" fontId="23" fillId="10" borderId="18" xfId="3" applyFont="1" applyFill="1" applyBorder="1" applyAlignment="1">
      <alignment horizontal="center" vertical="center" wrapText="1"/>
    </xf>
    <xf numFmtId="0" fontId="23" fillId="10" borderId="18" xfId="3" applyFont="1" applyFill="1" applyBorder="1" applyAlignment="1">
      <alignment horizontal="left" vertical="center" wrapText="1"/>
    </xf>
    <xf numFmtId="0" fontId="24" fillId="0" borderId="0" xfId="3" applyFont="1"/>
    <xf numFmtId="0" fontId="0" fillId="0" borderId="0" xfId="0" applyAlignment="1">
      <alignment vertical="top"/>
    </xf>
    <xf numFmtId="0" fontId="18" fillId="0" borderId="18" xfId="0" applyFont="1" applyBorder="1" applyAlignment="1">
      <alignment horizontal="center" vertical="center" wrapText="1"/>
    </xf>
    <xf numFmtId="0" fontId="8" fillId="13" borderId="18" xfId="0" applyFont="1" applyFill="1" applyBorder="1" applyAlignment="1">
      <alignment horizontal="left" vertical="center" wrapText="1"/>
    </xf>
    <xf numFmtId="0" fontId="11" fillId="21" borderId="9" xfId="0" applyFont="1" applyFill="1" applyBorder="1" applyAlignment="1">
      <alignment horizontal="center" vertical="center" wrapText="1"/>
    </xf>
    <xf numFmtId="0" fontId="7" fillId="13" borderId="18" xfId="0" applyFont="1" applyFill="1" applyBorder="1" applyAlignment="1">
      <alignment horizontal="left" vertical="center" wrapText="1"/>
    </xf>
    <xf numFmtId="0" fontId="11" fillId="22" borderId="9" xfId="0" applyFont="1" applyFill="1" applyBorder="1" applyAlignment="1">
      <alignment horizontal="center" vertical="center" wrapText="1"/>
    </xf>
    <xf numFmtId="0" fontId="7" fillId="2" borderId="9" xfId="0" applyFont="1" applyFill="1" applyBorder="1" applyAlignment="1">
      <alignment horizontal="left" vertical="top" wrapText="1"/>
    </xf>
    <xf numFmtId="0" fontId="7" fillId="13" borderId="16" xfId="0" applyFont="1" applyFill="1" applyBorder="1" applyAlignment="1">
      <alignment horizontal="left" vertical="center" wrapText="1"/>
    </xf>
    <xf numFmtId="0" fontId="0" fillId="0" borderId="0" xfId="0" applyAlignment="1">
      <alignment horizontal="left" vertical="center"/>
    </xf>
    <xf numFmtId="0" fontId="6" fillId="13" borderId="0" xfId="0" applyFont="1" applyFill="1" applyAlignment="1">
      <alignment horizontal="lef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9" fillId="0" borderId="18" xfId="0" applyFont="1" applyBorder="1" applyAlignment="1">
      <alignment horizontal="center" vertical="center" wrapText="1"/>
    </xf>
    <xf numFmtId="0" fontId="22" fillId="13" borderId="18" xfId="0" applyFont="1" applyFill="1" applyBorder="1" applyAlignment="1">
      <alignment horizontal="left" vertical="center" wrapText="1"/>
    </xf>
    <xf numFmtId="165" fontId="10" fillId="4" borderId="9" xfId="1" applyNumberFormat="1" applyFont="1" applyFill="1" applyBorder="1" applyAlignment="1">
      <alignment horizontal="center" vertical="top" wrapText="1"/>
    </xf>
    <xf numFmtId="0" fontId="10" fillId="4" borderId="9" xfId="0" applyFont="1" applyFill="1" applyBorder="1" applyAlignment="1">
      <alignment horizontal="center" vertical="top" wrapText="1"/>
    </xf>
    <xf numFmtId="0" fontId="4" fillId="0" borderId="8" xfId="2" applyFont="1" applyBorder="1" applyAlignment="1">
      <alignment horizontal="left" wrapText="1"/>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9" fillId="18" borderId="17" xfId="3" applyFont="1" applyFill="1" applyBorder="1" applyAlignment="1">
      <alignment horizontal="center" vertical="center" wrapText="1"/>
    </xf>
    <xf numFmtId="0" fontId="18" fillId="18" borderId="17" xfId="3" applyFont="1" applyFill="1" applyBorder="1" applyAlignment="1">
      <alignment horizontal="center" vertical="center" wrapText="1"/>
    </xf>
    <xf numFmtId="0" fontId="3" fillId="0" borderId="7" xfId="2" applyFont="1" applyBorder="1" applyAlignment="1"/>
    <xf numFmtId="0" fontId="3" fillId="0" borderId="6" xfId="2" applyFont="1" applyBorder="1" applyAlignment="1"/>
    <xf numFmtId="0" fontId="3" fillId="0" borderId="5" xfId="2" applyFont="1" applyBorder="1" applyAlignment="1"/>
    <xf numFmtId="0" fontId="2" fillId="0" borderId="0" xfId="2" applyAlignment="1"/>
    <xf numFmtId="0" fontId="3" fillId="0" borderId="4" xfId="2" applyFont="1" applyBorder="1" applyAlignment="1"/>
    <xf numFmtId="0" fontId="3" fillId="0" borderId="3" xfId="2" applyFont="1" applyBorder="1" applyAlignment="1"/>
    <xf numFmtId="0" fontId="3" fillId="0" borderId="2" xfId="2" applyFont="1" applyBorder="1" applyAlignment="1"/>
    <xf numFmtId="0" fontId="3" fillId="0" borderId="1" xfId="2" applyFont="1" applyBorder="1" applyAlignment="1"/>
    <xf numFmtId="0" fontId="3" fillId="0" borderId="19" xfId="3" applyFont="1" applyBorder="1" applyAlignment="1"/>
    <xf numFmtId="0" fontId="14" fillId="0" borderId="19" xfId="3" applyFont="1" applyBorder="1" applyAlignment="1"/>
  </cellXfs>
  <cellStyles count="5">
    <cellStyle name="Moneda" xfId="1" builtinId="4"/>
    <cellStyle name="Normal" xfId="0" builtinId="0"/>
    <cellStyle name="Normal 2" xfId="2" xr:uid="{F633D17F-7F8F-4071-B12F-B0AE452EF8F1}"/>
    <cellStyle name="Normal 2 2" xfId="4" xr:uid="{4EF2C917-2969-4909-9685-D09CB6A92308}"/>
    <cellStyle name="Normal 3" xfId="3" xr:uid="{8669D9A6-8187-42A4-81B3-2F43E49F4801}"/>
  </cellStyles>
  <dxfs count="20">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96840</xdr:colOff>
      <xdr:row>0</xdr:row>
      <xdr:rowOff>290513</xdr:rowOff>
    </xdr:from>
    <xdr:ext cx="2124616" cy="1130300"/>
    <xdr:pic>
      <xdr:nvPicPr>
        <xdr:cNvPr id="2" name="Picture 1">
          <a:extLst>
            <a:ext uri="{FF2B5EF4-FFF2-40B4-BE49-F238E27FC236}">
              <a16:creationId xmlns:a16="http://schemas.microsoft.com/office/drawing/2014/main" id="{E385A0B4-BCFA-4749-8CA8-EAF622A15FAF}"/>
            </a:ext>
          </a:extLst>
        </xdr:cNvPr>
        <xdr:cNvPicPr>
          <a:picLocks noChangeAspect="1"/>
        </xdr:cNvPicPr>
      </xdr:nvPicPr>
      <xdr:blipFill>
        <a:blip xmlns:r="http://schemas.openxmlformats.org/officeDocument/2006/relationships" r:embed="rId1"/>
        <a:stretch>
          <a:fillRect/>
        </a:stretch>
      </xdr:blipFill>
      <xdr:spPr>
        <a:xfrm>
          <a:off x="239715" y="290513"/>
          <a:ext cx="2124616" cy="1130300"/>
        </a:xfrm>
        <a:prstGeom prst="rect">
          <a:avLst/>
        </a:prstGeom>
      </xdr:spPr>
    </xdr:pic>
    <xdr:clientData/>
  </xdr:oneCellAnchor>
  <xdr:oneCellAnchor>
    <xdr:from>
      <xdr:col>2</xdr:col>
      <xdr:colOff>2230439</xdr:colOff>
      <xdr:row>0</xdr:row>
      <xdr:rowOff>377826</xdr:rowOff>
    </xdr:from>
    <xdr:ext cx="3587749" cy="949165"/>
    <xdr:pic>
      <xdr:nvPicPr>
        <xdr:cNvPr id="3" name="Picture 2">
          <a:extLst>
            <a:ext uri="{FF2B5EF4-FFF2-40B4-BE49-F238E27FC236}">
              <a16:creationId xmlns:a16="http://schemas.microsoft.com/office/drawing/2014/main" id="{5EB6BE8E-8C01-45E0-AF53-0A255F76FE6A}"/>
            </a:ext>
          </a:extLst>
        </xdr:cNvPr>
        <xdr:cNvPicPr>
          <a:picLocks noChangeAspect="1"/>
        </xdr:cNvPicPr>
      </xdr:nvPicPr>
      <xdr:blipFill>
        <a:blip xmlns:r="http://schemas.openxmlformats.org/officeDocument/2006/relationships" r:embed="rId2"/>
        <a:stretch>
          <a:fillRect/>
        </a:stretch>
      </xdr:blipFill>
      <xdr:spPr>
        <a:xfrm>
          <a:off x="2738439" y="377826"/>
          <a:ext cx="3587749" cy="9491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1</xdr:rowOff>
    </xdr:from>
    <xdr:ext cx="1881768" cy="828597"/>
    <xdr:pic>
      <xdr:nvPicPr>
        <xdr:cNvPr id="4" name="image1.png">
          <a:extLst>
            <a:ext uri="{FF2B5EF4-FFF2-40B4-BE49-F238E27FC236}">
              <a16:creationId xmlns:a16="http://schemas.microsoft.com/office/drawing/2014/main" id="{A88636B4-87F5-4185-863E-FC393B690570}"/>
            </a:ext>
          </a:extLst>
        </xdr:cNvPr>
        <xdr:cNvPicPr preferRelativeResize="0"/>
      </xdr:nvPicPr>
      <xdr:blipFill>
        <a:blip xmlns:r="http://schemas.openxmlformats.org/officeDocument/2006/relationships" r:embed="rId1" cstate="print"/>
        <a:stretch>
          <a:fillRect/>
        </a:stretch>
      </xdr:blipFill>
      <xdr:spPr>
        <a:xfrm>
          <a:off x="1" y="1"/>
          <a:ext cx="1881768" cy="828597"/>
        </a:xfrm>
        <a:prstGeom prst="rect">
          <a:avLst/>
        </a:prstGeom>
        <a:noFill/>
      </xdr:spPr>
    </xdr:pic>
    <xdr:clientData fLocksWithSheet="0"/>
  </xdr:oneCellAnchor>
  <xdr:oneCellAnchor>
    <xdr:from>
      <xdr:col>2</xdr:col>
      <xdr:colOff>1424879</xdr:colOff>
      <xdr:row>0</xdr:row>
      <xdr:rowOff>30977</xdr:rowOff>
    </xdr:from>
    <xdr:ext cx="2865243" cy="747418"/>
    <xdr:pic>
      <xdr:nvPicPr>
        <xdr:cNvPr id="2" name="Picture 1">
          <a:extLst>
            <a:ext uri="{FF2B5EF4-FFF2-40B4-BE49-F238E27FC236}">
              <a16:creationId xmlns:a16="http://schemas.microsoft.com/office/drawing/2014/main" id="{97C54688-8E59-4286-89C8-A7972CEF867F}"/>
            </a:ext>
          </a:extLst>
        </xdr:cNvPr>
        <xdr:cNvPicPr>
          <a:picLocks noChangeAspect="1"/>
        </xdr:cNvPicPr>
      </xdr:nvPicPr>
      <xdr:blipFill>
        <a:blip xmlns:r="http://schemas.openxmlformats.org/officeDocument/2006/relationships" r:embed="rId2"/>
        <a:stretch>
          <a:fillRect/>
        </a:stretch>
      </xdr:blipFill>
      <xdr:spPr>
        <a:xfrm>
          <a:off x="1928233" y="30977"/>
          <a:ext cx="2865243" cy="7474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1253378</xdr:colOff>
      <xdr:row>0</xdr:row>
      <xdr:rowOff>118222</xdr:rowOff>
    </xdr:from>
    <xdr:ext cx="4333238" cy="2260108"/>
    <xdr:pic>
      <xdr:nvPicPr>
        <xdr:cNvPr id="2" name="Picture 1">
          <a:extLst>
            <a:ext uri="{FF2B5EF4-FFF2-40B4-BE49-F238E27FC236}">
              <a16:creationId xmlns:a16="http://schemas.microsoft.com/office/drawing/2014/main" id="{2E4F61A4-A9A3-429D-A3EE-CA60EF9ECD03}"/>
            </a:ext>
          </a:extLst>
        </xdr:cNvPr>
        <xdr:cNvPicPr>
          <a:picLocks noChangeAspect="1"/>
        </xdr:cNvPicPr>
      </xdr:nvPicPr>
      <xdr:blipFill>
        <a:blip xmlns:r="http://schemas.openxmlformats.org/officeDocument/2006/relationships" r:embed="rId1"/>
        <a:stretch>
          <a:fillRect/>
        </a:stretch>
      </xdr:blipFill>
      <xdr:spPr>
        <a:xfrm>
          <a:off x="5926978" y="118222"/>
          <a:ext cx="4333238" cy="2260108"/>
        </a:xfrm>
        <a:prstGeom prst="rect">
          <a:avLst/>
        </a:prstGeom>
      </xdr:spPr>
    </xdr:pic>
    <xdr:clientData/>
  </xdr:oneCellAnchor>
  <xdr:oneCellAnchor>
    <xdr:from>
      <xdr:col>5</xdr:col>
      <xdr:colOff>303120</xdr:colOff>
      <xdr:row>0</xdr:row>
      <xdr:rowOff>470648</xdr:rowOff>
    </xdr:from>
    <xdr:ext cx="5262407" cy="1368254"/>
    <xdr:pic>
      <xdr:nvPicPr>
        <xdr:cNvPr id="3" name="Picture 2">
          <a:extLst>
            <a:ext uri="{FF2B5EF4-FFF2-40B4-BE49-F238E27FC236}">
              <a16:creationId xmlns:a16="http://schemas.microsoft.com/office/drawing/2014/main" id="{29BB7ED7-673E-4081-8BF9-FB53198FC3E6}"/>
            </a:ext>
          </a:extLst>
        </xdr:cNvPr>
        <xdr:cNvPicPr>
          <a:picLocks noChangeAspect="1"/>
        </xdr:cNvPicPr>
      </xdr:nvPicPr>
      <xdr:blipFill>
        <a:blip xmlns:r="http://schemas.openxmlformats.org/officeDocument/2006/relationships" r:embed="rId2"/>
        <a:stretch>
          <a:fillRect/>
        </a:stretch>
      </xdr:blipFill>
      <xdr:spPr>
        <a:xfrm>
          <a:off x="11987120" y="184898"/>
          <a:ext cx="5262407" cy="136825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1247776</xdr:colOff>
      <xdr:row>0</xdr:row>
      <xdr:rowOff>8165</xdr:rowOff>
    </xdr:from>
    <xdr:ext cx="4114800" cy="2257425"/>
    <xdr:pic>
      <xdr:nvPicPr>
        <xdr:cNvPr id="2" name="image1.png">
          <a:extLst>
            <a:ext uri="{FF2B5EF4-FFF2-40B4-BE49-F238E27FC236}">
              <a16:creationId xmlns:a16="http://schemas.microsoft.com/office/drawing/2014/main" id="{BB7A663F-598D-4EE7-85EF-FF59065EF644}"/>
            </a:ext>
          </a:extLst>
        </xdr:cNvPr>
        <xdr:cNvPicPr preferRelativeResize="0"/>
      </xdr:nvPicPr>
      <xdr:blipFill>
        <a:blip xmlns:r="http://schemas.openxmlformats.org/officeDocument/2006/relationships" r:embed="rId1" cstate="print"/>
        <a:stretch>
          <a:fillRect/>
        </a:stretch>
      </xdr:blipFill>
      <xdr:spPr>
        <a:xfrm>
          <a:off x="2892426" y="8165"/>
          <a:ext cx="4114800" cy="2257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6719" cy="2260108"/>
    <xdr:pic>
      <xdr:nvPicPr>
        <xdr:cNvPr id="2" name="Picture 1">
          <a:extLst>
            <a:ext uri="{FF2B5EF4-FFF2-40B4-BE49-F238E27FC236}">
              <a16:creationId xmlns:a16="http://schemas.microsoft.com/office/drawing/2014/main" id="{54BDCCBE-24A2-4725-9E54-EB0A0890A54C}"/>
            </a:ext>
          </a:extLst>
        </xdr:cNvPr>
        <xdr:cNvPicPr>
          <a:picLocks noChangeAspect="1"/>
        </xdr:cNvPicPr>
      </xdr:nvPicPr>
      <xdr:blipFill>
        <a:blip xmlns:r="http://schemas.openxmlformats.org/officeDocument/2006/relationships" r:embed="rId1"/>
        <a:stretch>
          <a:fillRect/>
        </a:stretch>
      </xdr:blipFill>
      <xdr:spPr>
        <a:xfrm>
          <a:off x="5826125" y="28575"/>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954289B1-F48C-4D14-B191-ECDBB92928D6}"/>
            </a:ext>
            <a:ext uri="{147F2762-F138-4A5C-976F-8EAC2B608ADB}">
              <a16:predDERef xmlns:a16="http://schemas.microsoft.com/office/drawing/2014/main" pred="{E4986998-92AD-46F4-8A25-CF20588FFE5B}"/>
            </a:ext>
          </a:extLst>
        </xdr:cNvPr>
        <xdr:cNvPicPr>
          <a:picLocks noChangeAspect="1"/>
        </xdr:cNvPicPr>
      </xdr:nvPicPr>
      <xdr:blipFill>
        <a:blip xmlns:r="http://schemas.openxmlformats.org/officeDocument/2006/relationships" r:embed="rId2"/>
        <a:stretch>
          <a:fillRect/>
        </a:stretch>
      </xdr:blipFill>
      <xdr:spPr>
        <a:xfrm>
          <a:off x="11071225" y="180975"/>
          <a:ext cx="5191800" cy="1371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tie/Directie%20-%20MT/Harrie%20Dijkstra/Risk%20Assessment/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mddenhaag-my.sharepoint.com/personal/danielbotello_nimd_org/Documents/2020/07_Fundraising/7.1_MFA/7.1.1_POV/7.1.1.2_PowerOfDialogue_CountryPlan/ToC%20Development%20sessions/Risk-Assessment-NIMD%2006-2019%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ectie/Directie%20-%20MT/Harrie%20Dijkstra/FPO/Risk-Assessment-NIMD%2006-2019%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ants%20Management/LEAP4Peace/14.%20Other/04.%20PoD%20Submitted%20to%20Ministry%20Full%20Program/2021%2011%2001%20-%20Annex%204%20-%20PoD%202022%20Risk%20Asses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ants%20Management/LEAP4Peace/6.%20Planning/2023/Burundi%20-%20BLTP/DOCUMENTS%20DE%20PLANIFICATION%202023/EN%20Analyse%20des%20risque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Grants%20Management\03.%20LEAP4Peace\4.%20Donor%20coordination\Planning%20MFA\2024\Final%20Package%20for%20Submission\COL%20L4P%202024%20Risk%20Matrix%20FINAL.xlsx" TargetMode="External"/><Relationship Id="rId1" Type="http://schemas.openxmlformats.org/officeDocument/2006/relationships/externalLinkPath" Target="COL%20L4P%202024%20Risk%20Matrix%20FINAL.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F:\Grants%20Management\03.%20LEAP4Peace\4.%20Donor%20coordination\Planning%20MFA\2024\Final%20Package%20for%20Submission\GEN%202024%20risk%20assessment%20FINAL.xlsx" TargetMode="External"/><Relationship Id="rId1" Type="http://schemas.openxmlformats.org/officeDocument/2006/relationships/externalLinkPath" Target="GEN%202024%20risk%20assessment%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ants%20Management/Power%20of%20Dialogue/6.%20Planning/3.%20Annual%20Plan%202023/Final%20country%20annual%20plans/13.%20Myanmar/Annex%204.%20Updated%20Risk%20Assessment%20Framework_NIMD%20Myanmar_2022102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imddenhaag.sharepoint.com/sites/Myanmar/ME/Power%20of%20Dialogue/Planning%20and%20Strategy/Annual%20Plans/2024/Rating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ngs"/>
    </sheetNames>
    <sheetDataSet>
      <sheetData sheetId="0" refreshError="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B23">
            <v>4</v>
          </cell>
          <cell r="H23" t="str">
            <v>Certain/ImminentNegligible</v>
          </cell>
          <cell r="I23" t="str">
            <v>Yellow</v>
          </cell>
        </row>
        <row r="24">
          <cell r="B24">
            <v>5</v>
          </cell>
          <cell r="H24" t="str">
            <v>Certain/ImminentMinor</v>
          </cell>
          <cell r="I24" t="str">
            <v>Orange</v>
          </cell>
        </row>
        <row r="25">
          <cell r="B25">
            <v>6</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tings"/>
    </sheetNames>
    <sheetDataSet>
      <sheetData sheetId="0">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B23">
            <v>4</v>
          </cell>
          <cell r="H23" t="str">
            <v>Certain/ImminentNegligible</v>
          </cell>
          <cell r="I23" t="str">
            <v>Yellow</v>
          </cell>
        </row>
        <row r="24">
          <cell r="B24">
            <v>5</v>
          </cell>
          <cell r="H24" t="str">
            <v>Certain/ImminentMinor</v>
          </cell>
          <cell r="I24" t="str">
            <v>Orange</v>
          </cell>
        </row>
        <row r="25">
          <cell r="B25">
            <v>6</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sk categories"/>
      <sheetName val="Responsibilities per country"/>
      <sheetName val="Ratings"/>
    </sheetNames>
    <sheetDataSet>
      <sheetData sheetId="0"/>
      <sheetData sheetId="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H27" t="str">
            <v>Certain/ImminentCritical</v>
          </cell>
          <cell r="I27" t="str">
            <v>Red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ng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4B78-E4CB-4923-9F97-4E7266493C12}">
  <dimension ref="A1:I1000"/>
  <sheetViews>
    <sheetView workbookViewId="0">
      <selection activeCell="K9" sqref="K9"/>
    </sheetView>
  </sheetViews>
  <sheetFormatPr defaultColWidth="13.85546875" defaultRowHeight="15" customHeight="1"/>
  <cols>
    <col min="1" max="1" width="52.5703125" style="1" customWidth="1"/>
    <col min="2" max="26" width="8.42578125" style="1" customWidth="1"/>
    <col min="27" max="16384" width="13.85546875" style="1"/>
  </cols>
  <sheetData>
    <row r="1" spans="1:9" ht="18" customHeight="1">
      <c r="A1" s="116" t="s">
        <v>0</v>
      </c>
      <c r="B1" s="127"/>
      <c r="C1" s="127"/>
      <c r="D1" s="127"/>
      <c r="E1" s="127"/>
      <c r="F1" s="127"/>
      <c r="G1" s="127"/>
      <c r="H1" s="127"/>
      <c r="I1" s="128"/>
    </row>
    <row r="2" spans="1:9" ht="14.1">
      <c r="A2" s="129"/>
      <c r="B2" s="130"/>
      <c r="C2" s="130"/>
      <c r="D2" s="130"/>
      <c r="E2" s="130"/>
      <c r="F2" s="130"/>
      <c r="G2" s="130"/>
      <c r="H2" s="130"/>
      <c r="I2" s="131"/>
    </row>
    <row r="3" spans="1:9" ht="14.1">
      <c r="A3" s="129"/>
      <c r="B3" s="130"/>
      <c r="C3" s="130"/>
      <c r="D3" s="130"/>
      <c r="E3" s="130"/>
      <c r="F3" s="130"/>
      <c r="G3" s="130"/>
      <c r="H3" s="130"/>
      <c r="I3" s="131"/>
    </row>
    <row r="4" spans="1:9" ht="14.1">
      <c r="A4" s="129"/>
      <c r="B4" s="130"/>
      <c r="C4" s="130"/>
      <c r="D4" s="130"/>
      <c r="E4" s="130"/>
      <c r="F4" s="130"/>
      <c r="G4" s="130"/>
      <c r="H4" s="130"/>
      <c r="I4" s="131"/>
    </row>
    <row r="5" spans="1:9" ht="14.1">
      <c r="A5" s="129"/>
      <c r="B5" s="130"/>
      <c r="C5" s="130"/>
      <c r="D5" s="130"/>
      <c r="E5" s="130"/>
      <c r="F5" s="130"/>
      <c r="G5" s="130"/>
      <c r="H5" s="130"/>
      <c r="I5" s="131"/>
    </row>
    <row r="6" spans="1:9" ht="14.1">
      <c r="A6" s="129"/>
      <c r="B6" s="130"/>
      <c r="C6" s="130"/>
      <c r="D6" s="130"/>
      <c r="E6" s="130"/>
      <c r="F6" s="130"/>
      <c r="G6" s="130"/>
      <c r="H6" s="130"/>
      <c r="I6" s="131"/>
    </row>
    <row r="7" spans="1:9" ht="14.1">
      <c r="A7" s="129"/>
      <c r="B7" s="130"/>
      <c r="C7" s="130"/>
      <c r="D7" s="130"/>
      <c r="E7" s="130"/>
      <c r="F7" s="130"/>
      <c r="G7" s="130"/>
      <c r="H7" s="130"/>
      <c r="I7" s="131"/>
    </row>
    <row r="8" spans="1:9" ht="14.1">
      <c r="A8" s="129"/>
      <c r="B8" s="130"/>
      <c r="C8" s="130"/>
      <c r="D8" s="130"/>
      <c r="E8" s="130"/>
      <c r="F8" s="130"/>
      <c r="G8" s="130"/>
      <c r="H8" s="130"/>
      <c r="I8" s="131"/>
    </row>
    <row r="9" spans="1:9" ht="14.1">
      <c r="A9" s="129"/>
      <c r="B9" s="130"/>
      <c r="C9" s="130"/>
      <c r="D9" s="130"/>
      <c r="E9" s="130"/>
      <c r="F9" s="130"/>
      <c r="G9" s="130"/>
      <c r="H9" s="130"/>
      <c r="I9" s="131"/>
    </row>
    <row r="10" spans="1:9" ht="11.25" customHeight="1">
      <c r="A10" s="129"/>
      <c r="B10" s="130"/>
      <c r="C10" s="130"/>
      <c r="D10" s="130"/>
      <c r="E10" s="130"/>
      <c r="F10" s="130"/>
      <c r="G10" s="130"/>
      <c r="H10" s="130"/>
      <c r="I10" s="131"/>
    </row>
    <row r="11" spans="1:9" ht="14.1">
      <c r="A11" s="129"/>
      <c r="B11" s="130"/>
      <c r="C11" s="130"/>
      <c r="D11" s="130"/>
      <c r="E11" s="130"/>
      <c r="F11" s="130"/>
      <c r="G11" s="130"/>
      <c r="H11" s="130"/>
      <c r="I11" s="131"/>
    </row>
    <row r="12" spans="1:9" ht="14.1">
      <c r="A12" s="129"/>
      <c r="B12" s="130"/>
      <c r="C12" s="130"/>
      <c r="D12" s="130"/>
      <c r="E12" s="130"/>
      <c r="F12" s="130"/>
      <c r="G12" s="130"/>
      <c r="H12" s="130"/>
      <c r="I12" s="131"/>
    </row>
    <row r="13" spans="1:9" ht="14.1">
      <c r="A13" s="129"/>
      <c r="B13" s="130"/>
      <c r="C13" s="130"/>
      <c r="D13" s="130"/>
      <c r="E13" s="130"/>
      <c r="F13" s="130"/>
      <c r="G13" s="130"/>
      <c r="H13" s="130"/>
      <c r="I13" s="131"/>
    </row>
    <row r="14" spans="1:9" ht="14.1">
      <c r="A14" s="129"/>
      <c r="B14" s="130"/>
      <c r="C14" s="130"/>
      <c r="D14" s="130"/>
      <c r="E14" s="130"/>
      <c r="F14" s="130"/>
      <c r="G14" s="130"/>
      <c r="H14" s="130"/>
      <c r="I14" s="131"/>
    </row>
    <row r="15" spans="1:9" ht="14.1">
      <c r="A15" s="129"/>
      <c r="B15" s="130"/>
      <c r="C15" s="130"/>
      <c r="D15" s="130"/>
      <c r="E15" s="130"/>
      <c r="F15" s="130"/>
      <c r="G15" s="130"/>
      <c r="H15" s="130"/>
      <c r="I15" s="131"/>
    </row>
    <row r="16" spans="1:9" ht="14.1">
      <c r="A16" s="129"/>
      <c r="B16" s="130"/>
      <c r="C16" s="130"/>
      <c r="D16" s="130"/>
      <c r="E16" s="130"/>
      <c r="F16" s="130"/>
      <c r="G16" s="130"/>
      <c r="H16" s="130"/>
      <c r="I16" s="131"/>
    </row>
    <row r="17" spans="1:9" ht="14.1">
      <c r="A17" s="129"/>
      <c r="B17" s="130"/>
      <c r="C17" s="130"/>
      <c r="D17" s="130"/>
      <c r="E17" s="130"/>
      <c r="F17" s="130"/>
      <c r="G17" s="130"/>
      <c r="H17" s="130"/>
      <c r="I17" s="131"/>
    </row>
    <row r="18" spans="1:9" ht="14.1">
      <c r="A18" s="129"/>
      <c r="B18" s="130"/>
      <c r="C18" s="130"/>
      <c r="D18" s="130"/>
      <c r="E18" s="130"/>
      <c r="F18" s="130"/>
      <c r="G18" s="130"/>
      <c r="H18" s="130"/>
      <c r="I18" s="131"/>
    </row>
    <row r="19" spans="1:9" ht="14.1">
      <c r="A19" s="129"/>
      <c r="B19" s="130"/>
      <c r="C19" s="130"/>
      <c r="D19" s="130"/>
      <c r="E19" s="130"/>
      <c r="F19" s="130"/>
      <c r="G19" s="130"/>
      <c r="H19" s="130"/>
      <c r="I19" s="131"/>
    </row>
    <row r="20" spans="1:9" ht="14.45" thickBot="1">
      <c r="A20" s="132"/>
      <c r="B20" s="133"/>
      <c r="C20" s="133"/>
      <c r="D20" s="133"/>
      <c r="E20" s="133"/>
      <c r="F20" s="133"/>
      <c r="G20" s="133"/>
      <c r="H20" s="133"/>
      <c r="I20" s="134"/>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s="1" customFormat="1" ht="15.75" customHeight="1"/>
    <row r="34" s="1" customFormat="1" ht="15.75" customHeight="1"/>
    <row r="35" s="1" customFormat="1" ht="15.75" customHeight="1"/>
    <row r="36" s="1" customFormat="1" ht="15.75" customHeight="1"/>
    <row r="37" s="1" customFormat="1" ht="15.75" customHeight="1"/>
    <row r="38" s="1" customFormat="1" ht="15.75" customHeight="1"/>
    <row r="39" s="1" customFormat="1" ht="15.75" customHeight="1"/>
    <row r="40" s="1" customFormat="1" ht="15.75" customHeight="1"/>
    <row r="41" s="1" customFormat="1" ht="15.75" customHeight="1"/>
    <row r="42" s="1" customFormat="1" ht="15.75" customHeight="1"/>
    <row r="43" s="1" customFormat="1" ht="15.75" customHeight="1"/>
    <row r="44" s="1" customFormat="1" ht="15.75" customHeight="1"/>
    <row r="45" s="1" customFormat="1" ht="15.75" customHeight="1"/>
    <row r="46" s="1" customFormat="1" ht="15.75" customHeight="1"/>
    <row r="47" s="1" customFormat="1" ht="15.75" customHeight="1"/>
    <row r="48" s="1" customFormat="1" ht="15.75" customHeight="1"/>
    <row r="49" s="1" customFormat="1" ht="15.75" customHeight="1"/>
    <row r="50" s="1" customFormat="1" ht="15.75" customHeight="1"/>
    <row r="51" s="1" customFormat="1" ht="15.75" customHeight="1"/>
    <row r="52" s="1" customFormat="1" ht="15.75" customHeight="1"/>
    <row r="53" s="1" customFormat="1" ht="15.75" customHeight="1"/>
    <row r="54" s="1" customFormat="1" ht="15.75" customHeight="1"/>
    <row r="55" s="1" customFormat="1" ht="15.75" customHeight="1"/>
    <row r="56" s="1" customFormat="1" ht="15.75" customHeight="1"/>
    <row r="57" s="1" customFormat="1" ht="15.75" customHeight="1"/>
    <row r="58" s="1" customFormat="1" ht="15.75" customHeight="1"/>
    <row r="59" s="1" customFormat="1" ht="15.75" customHeight="1"/>
    <row r="60" s="1" customFormat="1" ht="15.75" customHeight="1"/>
    <row r="61" s="1" customFormat="1" ht="15.75" customHeight="1"/>
    <row r="62" s="1" customFormat="1" ht="15.75" customHeight="1"/>
    <row r="63" s="1" customFormat="1" ht="15.75" customHeight="1"/>
    <row r="64" s="1" customFormat="1" ht="15.75" customHeight="1"/>
    <row r="65" s="1" customFormat="1" ht="15.75" customHeight="1"/>
    <row r="66" s="1" customFormat="1" ht="15.75" customHeight="1"/>
    <row r="67" s="1" customFormat="1" ht="15.75" customHeight="1"/>
    <row r="68" s="1" customFormat="1" ht="15.75" customHeight="1"/>
    <row r="69" s="1" customFormat="1" ht="15.75" customHeight="1"/>
    <row r="70" s="1" customFormat="1" ht="15.75" customHeight="1"/>
    <row r="71" s="1" customFormat="1" ht="15.75" customHeight="1"/>
    <row r="72" s="1" customFormat="1" ht="15.75" customHeight="1"/>
    <row r="73" s="1" customFormat="1" ht="15.75" customHeight="1"/>
    <row r="74" s="1" customFormat="1" ht="15.75" customHeight="1"/>
    <row r="75" s="1" customFormat="1" ht="15.75" customHeight="1"/>
    <row r="76" s="1" customFormat="1" ht="15.75" customHeight="1"/>
    <row r="77" s="1" customFormat="1" ht="15.75" customHeight="1"/>
    <row r="78" s="1" customFormat="1" ht="15.75" customHeight="1"/>
    <row r="79" s="1" customFormat="1" ht="15.75" customHeight="1"/>
    <row r="80" s="1" customFormat="1" ht="15.75" customHeight="1"/>
    <row r="81" s="1" customFormat="1" ht="15.75" customHeight="1"/>
    <row r="82" s="1" customFormat="1" ht="15.75" customHeight="1"/>
    <row r="83" s="1" customFormat="1" ht="15.75" customHeight="1"/>
    <row r="84" s="1" customFormat="1" ht="15.75" customHeight="1"/>
    <row r="85" s="1" customFormat="1" ht="15.75" customHeight="1"/>
    <row r="86" s="1" customFormat="1" ht="15.75" customHeight="1"/>
    <row r="87" s="1" customFormat="1" ht="15.75" customHeight="1"/>
    <row r="88" s="1" customFormat="1" ht="15.75" customHeight="1"/>
    <row r="89" s="1" customFormat="1" ht="15.75" customHeight="1"/>
    <row r="90" s="1" customFormat="1" ht="15.75" customHeight="1"/>
    <row r="91" s="1" customFormat="1" ht="15.75" customHeight="1"/>
    <row r="92" s="1" customFormat="1" ht="15.75" customHeight="1"/>
    <row r="93" s="1" customFormat="1" ht="15.75" customHeight="1"/>
    <row r="94" s="1" customFormat="1" ht="15.75" customHeight="1"/>
    <row r="95" s="1" customFormat="1" ht="15.75" customHeight="1"/>
    <row r="96" s="1" customFormat="1" ht="15.75" customHeight="1"/>
    <row r="97" s="1" customFormat="1" ht="15.75" customHeight="1"/>
    <row r="98" s="1" customFormat="1" ht="15.75" customHeight="1"/>
    <row r="99" s="1" customFormat="1" ht="15.75" customHeight="1"/>
    <row r="100" s="1" customFormat="1" ht="15.75" customHeight="1"/>
    <row r="101" s="1" customFormat="1" ht="15.75" customHeight="1"/>
    <row r="102" s="1" customFormat="1" ht="15.75" customHeight="1"/>
    <row r="103" s="1" customFormat="1" ht="15.75" customHeight="1"/>
    <row r="104" s="1" customFormat="1" ht="15.75" customHeight="1"/>
    <row r="105" s="1" customFormat="1" ht="15.75" customHeight="1"/>
    <row r="106" s="1" customFormat="1" ht="15.75" customHeight="1"/>
    <row r="107" s="1" customFormat="1" ht="15.75" customHeight="1"/>
    <row r="108" s="1" customFormat="1" ht="15.75" customHeight="1"/>
    <row r="109" s="1" customFormat="1" ht="15.75" customHeight="1"/>
    <row r="110" s="1" customFormat="1" ht="15.75" customHeight="1"/>
    <row r="111" s="1" customFormat="1" ht="15.75" customHeight="1"/>
    <row r="112" s="1" customFormat="1" ht="15.75" customHeight="1"/>
    <row r="113" s="1" customFormat="1" ht="15.75" customHeight="1"/>
    <row r="114" s="1" customFormat="1" ht="15.75" customHeight="1"/>
    <row r="115" s="1" customFormat="1" ht="15.75" customHeight="1"/>
    <row r="116" s="1" customFormat="1" ht="15.75" customHeight="1"/>
    <row r="117" s="1" customFormat="1" ht="15.75" customHeight="1"/>
    <row r="118" s="1" customFormat="1" ht="15.75" customHeight="1"/>
    <row r="119" s="1" customFormat="1" ht="15.75" customHeight="1"/>
    <row r="120" s="1" customFormat="1" ht="15.75" customHeight="1"/>
    <row r="121" s="1" customFormat="1" ht="15.75" customHeight="1"/>
    <row r="122" s="1" customFormat="1" ht="15.75" customHeight="1"/>
    <row r="123" s="1" customFormat="1" ht="15.75" customHeight="1"/>
    <row r="124" s="1" customFormat="1" ht="15.75" customHeight="1"/>
    <row r="125" s="1" customFormat="1" ht="15.75" customHeight="1"/>
    <row r="126" s="1" customFormat="1" ht="15.75" customHeight="1"/>
    <row r="127" s="1" customFormat="1" ht="15.75" customHeight="1"/>
    <row r="128" s="1" customFormat="1" ht="15.75" customHeight="1"/>
    <row r="129" s="1" customFormat="1" ht="15.75" customHeight="1"/>
    <row r="130" s="1" customFormat="1" ht="15.75" customHeight="1"/>
    <row r="131" s="1" customFormat="1" ht="15.75" customHeight="1"/>
    <row r="132" s="1" customFormat="1" ht="15.75" customHeight="1"/>
    <row r="133" s="1" customFormat="1" ht="15.75" customHeight="1"/>
    <row r="134" s="1" customFormat="1" ht="15.75" customHeight="1"/>
    <row r="135" s="1" customFormat="1" ht="15.75" customHeight="1"/>
    <row r="136" s="1" customFormat="1" ht="15.75" customHeight="1"/>
    <row r="137" s="1" customFormat="1" ht="15.75" customHeight="1"/>
    <row r="138" s="1" customFormat="1" ht="15.75" customHeight="1"/>
    <row r="139" s="1" customFormat="1" ht="15.75" customHeight="1"/>
    <row r="140" s="1" customFormat="1" ht="15.75" customHeight="1"/>
    <row r="141" s="1" customFormat="1" ht="15.75" customHeight="1"/>
    <row r="142" s="1" customFormat="1" ht="15.75" customHeight="1"/>
    <row r="143" s="1" customFormat="1" ht="15.75" customHeight="1"/>
    <row r="144" s="1" customFormat="1" ht="15.75" customHeight="1"/>
    <row r="145" s="1" customFormat="1" ht="15.75" customHeight="1"/>
    <row r="146" s="1" customFormat="1" ht="15.75" customHeight="1"/>
    <row r="147" s="1" customFormat="1" ht="15.75" customHeight="1"/>
    <row r="148" s="1" customFormat="1" ht="15.75" customHeight="1"/>
    <row r="149" s="1" customFormat="1" ht="15.75" customHeight="1"/>
    <row r="150" s="1" customFormat="1" ht="15.75" customHeight="1"/>
    <row r="151" s="1" customFormat="1" ht="15.75" customHeight="1"/>
    <row r="152" s="1" customFormat="1" ht="15.75" customHeight="1"/>
    <row r="153" s="1" customFormat="1" ht="15.75" customHeight="1"/>
    <row r="154" s="1" customFormat="1" ht="15.75" customHeight="1"/>
    <row r="155" s="1" customFormat="1" ht="15.75" customHeight="1"/>
    <row r="156" s="1" customFormat="1" ht="15.75" customHeight="1"/>
    <row r="157" s="1" customFormat="1" ht="15.75" customHeight="1"/>
    <row r="158" s="1" customFormat="1" ht="15.75" customHeight="1"/>
    <row r="159" s="1" customFormat="1" ht="15.75" customHeight="1"/>
    <row r="160" s="1" customFormat="1" ht="15.75" customHeight="1"/>
    <row r="161" s="1" customFormat="1" ht="15.75" customHeight="1"/>
    <row r="162" s="1" customFormat="1" ht="15.75" customHeight="1"/>
    <row r="163" s="1" customFormat="1" ht="15.75" customHeight="1"/>
    <row r="164" s="1" customFormat="1" ht="15.75" customHeight="1"/>
    <row r="165" s="1" customFormat="1" ht="15.75" customHeight="1"/>
    <row r="166" s="1" customFormat="1" ht="15.75" customHeight="1"/>
    <row r="167" s="1" customFormat="1" ht="15.75" customHeight="1"/>
    <row r="168" s="1" customFormat="1" ht="15.75" customHeight="1"/>
    <row r="169" s="1" customFormat="1" ht="15.75" customHeight="1"/>
    <row r="170" s="1" customFormat="1" ht="15.75" customHeight="1"/>
    <row r="171" s="1" customFormat="1" ht="15.75" customHeight="1"/>
    <row r="172" s="1" customFormat="1" ht="15.75" customHeight="1"/>
    <row r="173" s="1" customFormat="1" ht="15.75" customHeight="1"/>
    <row r="174" s="1" customFormat="1" ht="15.75" customHeight="1"/>
    <row r="175" s="1" customFormat="1" ht="15.75" customHeight="1"/>
    <row r="176" s="1" customFormat="1" ht="15.75" customHeight="1"/>
    <row r="177" s="1" customFormat="1" ht="15.75" customHeight="1"/>
    <row r="178" s="1" customFormat="1" ht="15.75" customHeight="1"/>
    <row r="179" s="1" customFormat="1" ht="15.75" customHeight="1"/>
    <row r="180" s="1" customFormat="1" ht="15.75" customHeight="1"/>
    <row r="181" s="1" customFormat="1" ht="15.75" customHeight="1"/>
    <row r="182" s="1" customFormat="1" ht="15.75" customHeight="1"/>
    <row r="183" s="1" customFormat="1" ht="15.75" customHeight="1"/>
    <row r="184" s="1" customFormat="1" ht="15.75" customHeight="1"/>
    <row r="185" s="1" customFormat="1" ht="15.75" customHeight="1"/>
    <row r="186" s="1" customFormat="1" ht="15.75" customHeight="1"/>
    <row r="187" s="1" customFormat="1" ht="15.75" customHeight="1"/>
    <row r="188" s="1" customFormat="1" ht="15.75" customHeight="1"/>
    <row r="189" s="1" customFormat="1" ht="15.75" customHeight="1"/>
    <row r="190" s="1" customFormat="1" ht="15.75" customHeight="1"/>
    <row r="191" s="1" customFormat="1" ht="15.75" customHeight="1"/>
    <row r="192" s="1" customFormat="1" ht="15.75" customHeight="1"/>
    <row r="193" s="1" customFormat="1" ht="15.75" customHeight="1"/>
    <row r="194" s="1" customFormat="1" ht="15.75" customHeight="1"/>
    <row r="195" s="1" customFormat="1" ht="15.75" customHeight="1"/>
    <row r="196" s="1" customFormat="1" ht="15.75" customHeight="1"/>
    <row r="197" s="1" customFormat="1" ht="15.75" customHeight="1"/>
    <row r="198" s="1" customFormat="1" ht="15.75" customHeight="1"/>
    <row r="199" s="1" customFormat="1" ht="15.75" customHeight="1"/>
    <row r="200" s="1" customFormat="1" ht="15.75" customHeight="1"/>
    <row r="201" s="1" customFormat="1" ht="15.75" customHeight="1"/>
    <row r="202" s="1" customFormat="1" ht="15.75" customHeight="1"/>
    <row r="203" s="1" customFormat="1" ht="15.75" customHeight="1"/>
    <row r="204" s="1" customFormat="1" ht="15.75" customHeight="1"/>
    <row r="205" s="1" customFormat="1" ht="15.75" customHeight="1"/>
    <row r="206" s="1" customFormat="1" ht="15.75" customHeight="1"/>
    <row r="207" s="1" customFormat="1" ht="15.75" customHeight="1"/>
    <row r="208" s="1" customFormat="1" ht="15.75" customHeight="1"/>
    <row r="209" s="1" customFormat="1" ht="15.75" customHeight="1"/>
    <row r="210" s="1" customFormat="1" ht="15.75" customHeight="1"/>
    <row r="211" s="1" customFormat="1" ht="15.75" customHeight="1"/>
    <row r="212" s="1" customFormat="1" ht="15.75" customHeight="1"/>
    <row r="213" s="1" customFormat="1" ht="15.75" customHeight="1"/>
    <row r="214" s="1" customFormat="1" ht="15.75" customHeight="1"/>
    <row r="215" s="1" customFormat="1" ht="15.75" customHeight="1"/>
    <row r="216" s="1" customFormat="1" ht="15.75" customHeight="1"/>
    <row r="217" s="1" customFormat="1" ht="15.75" customHeight="1"/>
    <row r="218" s="1" customFormat="1" ht="15.75" customHeight="1"/>
    <row r="219" s="1" customFormat="1" ht="15.75" customHeight="1"/>
    <row r="220" s="1" customFormat="1" ht="15.75" customHeight="1"/>
    <row r="221" s="1" customFormat="1" ht="15.75" customHeight="1"/>
    <row r="222" s="1" customFormat="1" ht="15.75" customHeight="1"/>
    <row r="223" s="1" customFormat="1" ht="15.75" customHeight="1"/>
    <row r="224" s="1" customFormat="1" ht="15.75" customHeight="1"/>
    <row r="225" s="1" customFormat="1" ht="15.75" customHeight="1"/>
    <row r="226" s="1" customFormat="1" ht="15.75" customHeight="1"/>
    <row r="227" s="1" customFormat="1" ht="15.75" customHeight="1"/>
    <row r="228" s="1" customFormat="1" ht="15.75" customHeight="1"/>
    <row r="229" s="1" customFormat="1" ht="15.75" customHeight="1"/>
    <row r="230" s="1" customFormat="1" ht="15.75" customHeight="1"/>
    <row r="231" s="1" customFormat="1" ht="15.75" customHeight="1"/>
    <row r="232" s="1" customFormat="1" ht="15.75" customHeight="1"/>
    <row r="233" s="1" customFormat="1" ht="15.75" customHeight="1"/>
    <row r="234" s="1" customFormat="1" ht="15.75" customHeight="1"/>
    <row r="235" s="1" customFormat="1" ht="15.75" customHeight="1"/>
    <row r="236" s="1" customFormat="1" ht="15.75" customHeight="1"/>
    <row r="237" s="1" customFormat="1" ht="15.75" customHeight="1"/>
    <row r="238" s="1" customFormat="1" ht="15.75" customHeight="1"/>
    <row r="239" s="1" customFormat="1" ht="15.75" customHeight="1"/>
    <row r="240" s="1" customFormat="1" ht="15.75" customHeight="1"/>
    <row r="241" s="1" customFormat="1" ht="15.75" customHeight="1"/>
    <row r="242" s="1" customFormat="1" ht="15.75" customHeight="1"/>
    <row r="243" s="1" customFormat="1" ht="15.75" customHeight="1"/>
    <row r="244" s="1" customFormat="1" ht="15.75" customHeight="1"/>
    <row r="245" s="1" customFormat="1" ht="15.75" customHeight="1"/>
    <row r="246" s="1" customFormat="1" ht="15.75" customHeight="1"/>
    <row r="247" s="1" customFormat="1" ht="15.75" customHeight="1"/>
    <row r="248" s="1" customFormat="1" ht="15.75" customHeight="1"/>
    <row r="249" s="1" customFormat="1" ht="15.75" customHeight="1"/>
    <row r="250" s="1" customFormat="1" ht="15.75" customHeight="1"/>
    <row r="251" s="1" customFormat="1" ht="15.75" customHeight="1"/>
    <row r="252" s="1" customFormat="1" ht="15.75" customHeight="1"/>
    <row r="253" s="1" customFormat="1" ht="15.75" customHeight="1"/>
    <row r="254" s="1" customFormat="1" ht="15.75" customHeight="1"/>
    <row r="255" s="1" customFormat="1" ht="15.75" customHeight="1"/>
    <row r="256" s="1" customFormat="1" ht="15.75" customHeight="1"/>
    <row r="257" s="1" customFormat="1" ht="15.75" customHeight="1"/>
    <row r="258" s="1" customFormat="1" ht="15.75" customHeight="1"/>
    <row r="259" s="1" customFormat="1" ht="15.75" customHeight="1"/>
    <row r="260" s="1" customFormat="1" ht="15.75" customHeight="1"/>
    <row r="261" s="1" customFormat="1" ht="15.75" customHeight="1"/>
    <row r="262" s="1" customFormat="1" ht="15.75" customHeight="1"/>
    <row r="263" s="1" customFormat="1" ht="15.75" customHeight="1"/>
    <row r="264" s="1" customFormat="1" ht="15.75" customHeight="1"/>
    <row r="265" s="1" customFormat="1" ht="15.75" customHeight="1"/>
    <row r="266" s="1" customFormat="1" ht="15.75" customHeight="1"/>
    <row r="267" s="1" customFormat="1" ht="15.75" customHeight="1"/>
    <row r="268" s="1" customFormat="1" ht="15.75" customHeight="1"/>
    <row r="269" s="1" customFormat="1" ht="15.75" customHeight="1"/>
    <row r="270" s="1" customFormat="1" ht="15.75" customHeight="1"/>
    <row r="271" s="1" customFormat="1" ht="15.75" customHeight="1"/>
    <row r="272" s="1" customFormat="1" ht="15.75" customHeight="1"/>
    <row r="273" s="1" customFormat="1" ht="15.75" customHeight="1"/>
    <row r="274" s="1" customFormat="1" ht="15.75" customHeight="1"/>
    <row r="275" s="1" customFormat="1" ht="15.75" customHeight="1"/>
    <row r="276" s="1" customFormat="1" ht="15.75" customHeight="1"/>
    <row r="277" s="1" customFormat="1" ht="15.75" customHeight="1"/>
    <row r="278" s="1" customFormat="1" ht="15.75" customHeight="1"/>
    <row r="279" s="1" customFormat="1" ht="15.75" customHeight="1"/>
    <row r="280" s="1" customFormat="1" ht="15.75" customHeight="1"/>
    <row r="281" s="1" customFormat="1" ht="15.75" customHeight="1"/>
    <row r="282" s="1" customFormat="1" ht="15.75" customHeight="1"/>
    <row r="283" s="1" customFormat="1" ht="15.75" customHeight="1"/>
    <row r="284" s="1" customFormat="1" ht="15.75" customHeight="1"/>
    <row r="285" s="1" customFormat="1" ht="15.75" customHeight="1"/>
    <row r="286" s="1" customFormat="1" ht="15.75" customHeight="1"/>
    <row r="287" s="1" customFormat="1" ht="15.75" customHeight="1"/>
    <row r="288" s="1" customFormat="1" ht="15.75" customHeight="1"/>
    <row r="289" s="1" customFormat="1" ht="15.75" customHeight="1"/>
    <row r="290" s="1" customFormat="1" ht="15.75" customHeight="1"/>
    <row r="291" s="1" customFormat="1" ht="15.75" customHeight="1"/>
    <row r="292" s="1" customFormat="1" ht="15.75" customHeight="1"/>
    <row r="293" s="1" customFormat="1" ht="15.75" customHeight="1"/>
    <row r="294" s="1" customFormat="1" ht="15.75" customHeight="1"/>
    <row r="295" s="1" customFormat="1" ht="15.75" customHeight="1"/>
    <row r="296" s="1" customFormat="1" ht="15.75" customHeight="1"/>
    <row r="297" s="1" customFormat="1" ht="15.75" customHeight="1"/>
    <row r="298" s="1" customFormat="1" ht="15.75" customHeight="1"/>
    <row r="299" s="1" customFormat="1" ht="15.75" customHeight="1"/>
    <row r="300" s="1" customFormat="1" ht="15.75" customHeight="1"/>
    <row r="301" s="1" customFormat="1" ht="15.75" customHeight="1"/>
    <row r="302" s="1" customFormat="1" ht="15.75" customHeight="1"/>
    <row r="303" s="1" customFormat="1" ht="15.75" customHeight="1"/>
    <row r="304" s="1" customFormat="1" ht="15.75" customHeight="1"/>
    <row r="305" s="1" customFormat="1" ht="15.75" customHeight="1"/>
    <row r="306" s="1" customFormat="1" ht="15.75" customHeight="1"/>
    <row r="307" s="1" customFormat="1" ht="15.75" customHeight="1"/>
    <row r="308" s="1" customFormat="1" ht="15.75" customHeight="1"/>
    <row r="309" s="1" customFormat="1" ht="15.75" customHeight="1"/>
    <row r="310" s="1" customFormat="1" ht="15.75" customHeight="1"/>
    <row r="311" s="1" customFormat="1" ht="15.75" customHeight="1"/>
    <row r="312" s="1" customFormat="1" ht="15.75" customHeight="1"/>
    <row r="313" s="1" customFormat="1" ht="15.75" customHeight="1"/>
    <row r="314" s="1" customFormat="1" ht="15.75" customHeight="1"/>
    <row r="315" s="1" customFormat="1" ht="15.75" customHeight="1"/>
    <row r="316" s="1" customFormat="1" ht="15.75" customHeight="1"/>
    <row r="317" s="1" customFormat="1" ht="15.75" customHeight="1"/>
    <row r="318" s="1" customFormat="1" ht="15.75" customHeight="1"/>
    <row r="319" s="1" customFormat="1" ht="15.75" customHeight="1"/>
    <row r="320" s="1" customFormat="1" ht="15.75" customHeight="1"/>
    <row r="321" s="1" customFormat="1" ht="15.75" customHeight="1"/>
    <row r="322" s="1" customFormat="1" ht="15.75" customHeight="1"/>
    <row r="323" s="1" customFormat="1" ht="15.75" customHeight="1"/>
    <row r="324" s="1" customFormat="1" ht="15.75" customHeight="1"/>
    <row r="325" s="1" customFormat="1" ht="15.75" customHeight="1"/>
    <row r="326" s="1" customFormat="1" ht="15.75" customHeight="1"/>
    <row r="327" s="1" customFormat="1" ht="15.75" customHeight="1"/>
    <row r="328" s="1" customFormat="1" ht="15.75" customHeight="1"/>
    <row r="329" s="1" customFormat="1" ht="15.75" customHeight="1"/>
    <row r="330" s="1" customFormat="1" ht="15.75" customHeight="1"/>
    <row r="331" s="1" customFormat="1" ht="15.75" customHeight="1"/>
    <row r="332" s="1" customFormat="1" ht="15.75" customHeight="1"/>
    <row r="333" s="1" customFormat="1" ht="15.75" customHeight="1"/>
    <row r="334" s="1" customFormat="1" ht="15.75" customHeight="1"/>
    <row r="335" s="1" customFormat="1" ht="15.75" customHeight="1"/>
    <row r="336" s="1" customFormat="1" ht="15.75" customHeight="1"/>
    <row r="337" s="1" customFormat="1" ht="15.75" customHeight="1"/>
    <row r="338" s="1" customFormat="1" ht="15.75" customHeight="1"/>
    <row r="339" s="1" customFormat="1" ht="15.75" customHeight="1"/>
    <row r="340" s="1" customFormat="1" ht="15.75" customHeight="1"/>
    <row r="341" s="1" customFormat="1" ht="15.75" customHeight="1"/>
    <row r="342" s="1" customFormat="1" ht="15.75" customHeight="1"/>
    <row r="343" s="1" customFormat="1" ht="15.75" customHeight="1"/>
    <row r="344" s="1" customFormat="1" ht="15.75" customHeight="1"/>
    <row r="345" s="1" customFormat="1" ht="15.75" customHeight="1"/>
    <row r="346" s="1" customFormat="1" ht="15.75" customHeight="1"/>
    <row r="347" s="1" customFormat="1" ht="15.75" customHeight="1"/>
    <row r="348" s="1" customFormat="1" ht="15.75" customHeight="1"/>
    <row r="349" s="1" customFormat="1" ht="15.75" customHeight="1"/>
    <row r="350" s="1" customFormat="1" ht="15.75" customHeight="1"/>
    <row r="351" s="1" customFormat="1" ht="15.75" customHeight="1"/>
    <row r="352" s="1" customFormat="1" ht="15.75" customHeight="1"/>
    <row r="353" s="1" customFormat="1" ht="15.75" customHeight="1"/>
    <row r="354" s="1" customFormat="1" ht="15.75" customHeight="1"/>
    <row r="355" s="1" customFormat="1" ht="15.75" customHeight="1"/>
    <row r="356" s="1" customFormat="1" ht="15.75" customHeight="1"/>
    <row r="357" s="1" customFormat="1" ht="15.75" customHeight="1"/>
    <row r="358" s="1" customFormat="1" ht="15.75" customHeight="1"/>
    <row r="359" s="1" customFormat="1" ht="15.75" customHeight="1"/>
    <row r="360" s="1" customFormat="1" ht="15.75" customHeight="1"/>
    <row r="361" s="1" customFormat="1" ht="15.75" customHeight="1"/>
    <row r="362" s="1" customFormat="1" ht="15.75" customHeight="1"/>
    <row r="363" s="1" customFormat="1" ht="15.75" customHeight="1"/>
    <row r="364" s="1" customFormat="1" ht="15.75" customHeight="1"/>
    <row r="365" s="1" customFormat="1" ht="15.75" customHeight="1"/>
    <row r="366" s="1" customFormat="1" ht="15.75" customHeight="1"/>
    <row r="367" s="1" customFormat="1" ht="15.75" customHeight="1"/>
    <row r="368" s="1" customFormat="1" ht="15.75" customHeight="1"/>
    <row r="369" s="1" customFormat="1" ht="15.75" customHeight="1"/>
    <row r="370" s="1" customFormat="1" ht="15.75" customHeight="1"/>
    <row r="371" s="1" customFormat="1" ht="15.75" customHeight="1"/>
    <row r="372" s="1" customFormat="1" ht="15.75" customHeight="1"/>
    <row r="373" s="1" customFormat="1" ht="15.75" customHeight="1"/>
    <row r="374" s="1" customFormat="1" ht="15.75" customHeight="1"/>
    <row r="375" s="1" customFormat="1" ht="15.75" customHeight="1"/>
    <row r="376" s="1" customFormat="1" ht="15.75" customHeight="1"/>
    <row r="377" s="1" customFormat="1" ht="15.75" customHeight="1"/>
    <row r="378" s="1" customFormat="1" ht="15.75" customHeight="1"/>
    <row r="379" s="1" customFormat="1" ht="15.75" customHeight="1"/>
    <row r="380" s="1" customFormat="1" ht="15.75" customHeight="1"/>
    <row r="381" s="1" customFormat="1" ht="15.75" customHeight="1"/>
    <row r="382" s="1" customFormat="1" ht="15.75" customHeight="1"/>
    <row r="383" s="1" customFormat="1" ht="15.75" customHeight="1"/>
    <row r="384" s="1" customFormat="1" ht="15.75" customHeight="1"/>
    <row r="385" s="1" customFormat="1" ht="15.75" customHeight="1"/>
    <row r="386" s="1" customFormat="1" ht="15.75" customHeight="1"/>
    <row r="387" s="1" customFormat="1" ht="15.75" customHeight="1"/>
    <row r="388" s="1" customFormat="1" ht="15.75" customHeight="1"/>
    <row r="389" s="1" customFormat="1" ht="15.75" customHeight="1"/>
    <row r="390" s="1" customFormat="1" ht="15.75" customHeight="1"/>
    <row r="391" s="1" customFormat="1" ht="15.75" customHeight="1"/>
    <row r="392" s="1" customFormat="1" ht="15.75" customHeight="1"/>
    <row r="393" s="1" customFormat="1" ht="15.75" customHeight="1"/>
    <row r="394" s="1" customFormat="1" ht="15.75" customHeight="1"/>
    <row r="395" s="1" customFormat="1" ht="15.75" customHeight="1"/>
    <row r="396" s="1" customFormat="1" ht="15.75" customHeight="1"/>
    <row r="397" s="1" customFormat="1" ht="15.75" customHeight="1"/>
    <row r="398" s="1" customFormat="1" ht="15.75" customHeight="1"/>
    <row r="399" s="1" customFormat="1" ht="15.75" customHeight="1"/>
    <row r="400" s="1" customFormat="1" ht="15.75" customHeight="1"/>
    <row r="401" s="1" customFormat="1" ht="15.75" customHeight="1"/>
    <row r="402" s="1" customFormat="1" ht="15.75" customHeight="1"/>
    <row r="403" s="1" customFormat="1" ht="15.75" customHeight="1"/>
    <row r="404" s="1" customFormat="1" ht="15.75" customHeight="1"/>
    <row r="405" s="1" customFormat="1" ht="15.75" customHeight="1"/>
    <row r="406" s="1" customFormat="1" ht="15.75" customHeight="1"/>
    <row r="407" s="1" customFormat="1" ht="15.75" customHeight="1"/>
    <row r="408" s="1" customFormat="1" ht="15.75" customHeight="1"/>
    <row r="409" s="1" customFormat="1" ht="15.75" customHeight="1"/>
    <row r="410" s="1" customFormat="1" ht="15.75" customHeight="1"/>
    <row r="411" s="1" customFormat="1" ht="15.75" customHeight="1"/>
    <row r="412" s="1" customFormat="1" ht="15.75" customHeight="1"/>
    <row r="413" s="1" customFormat="1" ht="15.75" customHeight="1"/>
    <row r="414" s="1" customFormat="1" ht="15.75" customHeight="1"/>
    <row r="415" s="1" customFormat="1" ht="15.75" customHeight="1"/>
    <row r="416" s="1" customFormat="1" ht="15.75" customHeight="1"/>
    <row r="417" s="1" customFormat="1" ht="15.75" customHeight="1"/>
    <row r="418" s="1" customFormat="1" ht="15.75" customHeight="1"/>
    <row r="419" s="1" customFormat="1" ht="15.75" customHeight="1"/>
    <row r="420" s="1" customFormat="1" ht="15.75" customHeight="1"/>
    <row r="421" s="1" customFormat="1" ht="15.75" customHeight="1"/>
    <row r="422" s="1" customFormat="1" ht="15.75" customHeight="1"/>
    <row r="423" s="1" customFormat="1" ht="15.75" customHeight="1"/>
    <row r="424" s="1" customFormat="1" ht="15.75" customHeight="1"/>
    <row r="425" s="1" customFormat="1" ht="15.75" customHeight="1"/>
    <row r="426" s="1" customFormat="1" ht="15.75" customHeight="1"/>
    <row r="427" s="1" customFormat="1" ht="15.75" customHeight="1"/>
    <row r="428" s="1" customFormat="1" ht="15.75" customHeight="1"/>
    <row r="429" s="1" customFormat="1" ht="15.75" customHeight="1"/>
    <row r="430" s="1" customFormat="1" ht="15.75" customHeight="1"/>
    <row r="431" s="1" customFormat="1" ht="15.75" customHeight="1"/>
    <row r="432" s="1" customFormat="1" ht="15.75" customHeight="1"/>
    <row r="433" s="1" customFormat="1" ht="15.75" customHeight="1"/>
    <row r="434" s="1" customFormat="1" ht="15.75" customHeight="1"/>
    <row r="435" s="1" customFormat="1" ht="15.75" customHeight="1"/>
    <row r="436" s="1" customFormat="1" ht="15.75" customHeight="1"/>
    <row r="437" s="1" customFormat="1" ht="15.75" customHeight="1"/>
    <row r="438" s="1" customFormat="1" ht="15.75" customHeight="1"/>
    <row r="439" s="1" customFormat="1" ht="15.75" customHeight="1"/>
    <row r="440" s="1" customFormat="1" ht="15.75" customHeight="1"/>
    <row r="441" s="1" customFormat="1" ht="15.75" customHeight="1"/>
    <row r="442" s="1" customFormat="1" ht="15.75" customHeight="1"/>
    <row r="443" s="1" customFormat="1" ht="15.75" customHeight="1"/>
    <row r="444" s="1" customFormat="1" ht="15.75" customHeight="1"/>
    <row r="445" s="1" customFormat="1" ht="15.75" customHeight="1"/>
    <row r="446" s="1" customFormat="1" ht="15.75" customHeight="1"/>
    <row r="447" s="1" customFormat="1" ht="15.75" customHeight="1"/>
    <row r="448" s="1" customFormat="1" ht="15.75" customHeight="1"/>
    <row r="449" s="1" customFormat="1" ht="15.75" customHeight="1"/>
    <row r="450" s="1" customFormat="1" ht="15.75" customHeight="1"/>
    <row r="451" s="1" customFormat="1" ht="15.75" customHeight="1"/>
    <row r="452" s="1" customFormat="1" ht="15.75" customHeight="1"/>
    <row r="453" s="1" customFormat="1" ht="15.75" customHeight="1"/>
    <row r="454" s="1" customFormat="1" ht="15.75" customHeight="1"/>
    <row r="455" s="1" customFormat="1" ht="15.75" customHeight="1"/>
    <row r="456" s="1" customFormat="1" ht="15.75" customHeight="1"/>
    <row r="457" s="1" customFormat="1" ht="15.75" customHeight="1"/>
    <row r="458" s="1" customFormat="1" ht="15.75" customHeight="1"/>
    <row r="459" s="1" customFormat="1" ht="15.75" customHeight="1"/>
    <row r="460" s="1" customFormat="1" ht="15.75" customHeight="1"/>
    <row r="461" s="1" customFormat="1" ht="15.75" customHeight="1"/>
    <row r="462" s="1" customFormat="1" ht="15.75" customHeight="1"/>
    <row r="463" s="1" customFormat="1" ht="15.75" customHeight="1"/>
    <row r="464" s="1" customFormat="1" ht="15.75" customHeight="1"/>
    <row r="465" s="1" customFormat="1" ht="15.75" customHeight="1"/>
    <row r="466" s="1" customFormat="1" ht="15.75" customHeight="1"/>
    <row r="467" s="1" customFormat="1" ht="15.75" customHeight="1"/>
    <row r="468" s="1" customFormat="1" ht="15.75" customHeight="1"/>
    <row r="469" s="1" customFormat="1" ht="15.75" customHeight="1"/>
    <row r="470" s="1" customFormat="1" ht="15.75" customHeight="1"/>
    <row r="471" s="1" customFormat="1" ht="15.75" customHeight="1"/>
    <row r="472" s="1" customFormat="1" ht="15.75" customHeight="1"/>
    <row r="473" s="1" customFormat="1" ht="15.75" customHeight="1"/>
    <row r="474" s="1" customFormat="1" ht="15.75" customHeight="1"/>
    <row r="475" s="1" customFormat="1" ht="15.75" customHeight="1"/>
    <row r="476" s="1" customFormat="1" ht="15.75" customHeight="1"/>
    <row r="477" s="1" customFormat="1" ht="15.75" customHeight="1"/>
    <row r="478" s="1" customFormat="1" ht="15.75" customHeight="1"/>
    <row r="479" s="1" customFormat="1" ht="15.75" customHeight="1"/>
    <row r="480" s="1" customFormat="1" ht="15.75" customHeight="1"/>
    <row r="481" s="1" customFormat="1" ht="15.75" customHeight="1"/>
    <row r="482" s="1" customFormat="1" ht="15.75" customHeight="1"/>
    <row r="483" s="1" customFormat="1" ht="15.75" customHeight="1"/>
    <row r="484" s="1" customFormat="1" ht="15.75" customHeight="1"/>
    <row r="485" s="1" customFormat="1" ht="15.75" customHeight="1"/>
    <row r="486" s="1" customFormat="1" ht="15.75" customHeight="1"/>
    <row r="487" s="1" customFormat="1" ht="15.75" customHeight="1"/>
    <row r="488" s="1" customFormat="1" ht="15.75" customHeight="1"/>
    <row r="489" s="1" customFormat="1" ht="15.75" customHeight="1"/>
    <row r="490" s="1" customFormat="1" ht="15.75" customHeight="1"/>
    <row r="491" s="1" customFormat="1" ht="15.75" customHeight="1"/>
    <row r="492" s="1" customFormat="1" ht="15.75" customHeight="1"/>
    <row r="493" s="1" customFormat="1" ht="15.75" customHeight="1"/>
    <row r="494" s="1" customFormat="1" ht="15.75" customHeight="1"/>
    <row r="495" s="1" customFormat="1" ht="15.75" customHeight="1"/>
    <row r="496" s="1" customFormat="1" ht="15.75" customHeight="1"/>
    <row r="497" s="1" customFormat="1" ht="15.75" customHeight="1"/>
    <row r="498" s="1" customFormat="1" ht="15.75" customHeight="1"/>
    <row r="499" s="1" customFormat="1" ht="15.75" customHeight="1"/>
    <row r="500" s="1" customFormat="1" ht="15.75" customHeight="1"/>
    <row r="501" s="1" customFormat="1" ht="15.75" customHeight="1"/>
    <row r="502" s="1" customFormat="1" ht="15.75" customHeight="1"/>
    <row r="503" s="1" customFormat="1" ht="15.75" customHeight="1"/>
    <row r="504" s="1" customFormat="1" ht="15.75" customHeight="1"/>
    <row r="505" s="1" customFormat="1" ht="15.75" customHeight="1"/>
    <row r="506" s="1" customFormat="1" ht="15.75" customHeight="1"/>
    <row r="507" s="1" customFormat="1" ht="15.75" customHeight="1"/>
    <row r="508" s="1" customFormat="1" ht="15.75" customHeight="1"/>
    <row r="509" s="1" customFormat="1" ht="15.75" customHeight="1"/>
    <row r="510" s="1" customFormat="1" ht="15.75" customHeight="1"/>
    <row r="511" s="1" customFormat="1" ht="15.75" customHeight="1"/>
    <row r="512" s="1" customFormat="1" ht="15.75" customHeight="1"/>
    <row r="513" s="1" customFormat="1" ht="15.75" customHeight="1"/>
    <row r="514" s="1" customFormat="1" ht="15.75" customHeight="1"/>
    <row r="515" s="1" customFormat="1" ht="15.75" customHeight="1"/>
    <row r="516" s="1" customFormat="1" ht="15.75" customHeight="1"/>
    <row r="517" s="1" customFormat="1" ht="15.75" customHeight="1"/>
    <row r="518" s="1" customFormat="1" ht="15.75" customHeight="1"/>
    <row r="519" s="1" customFormat="1" ht="15.75" customHeight="1"/>
    <row r="520" s="1" customFormat="1" ht="15.75" customHeight="1"/>
    <row r="521" s="1" customFormat="1" ht="15.75" customHeight="1"/>
    <row r="522" s="1" customFormat="1" ht="15.75" customHeight="1"/>
    <row r="523" s="1" customFormat="1" ht="15.75" customHeight="1"/>
    <row r="524" s="1" customFormat="1" ht="15.75" customHeight="1"/>
    <row r="525" s="1" customFormat="1" ht="15.75" customHeight="1"/>
    <row r="526" s="1" customFormat="1" ht="15.75" customHeight="1"/>
    <row r="527" s="1" customFormat="1" ht="15.75" customHeight="1"/>
    <row r="528" s="1" customFormat="1" ht="15.75" customHeight="1"/>
    <row r="529" s="1" customFormat="1" ht="15.75" customHeight="1"/>
    <row r="530" s="1" customFormat="1" ht="15.75" customHeight="1"/>
    <row r="531" s="1" customFormat="1" ht="15.75" customHeight="1"/>
    <row r="532" s="1" customFormat="1" ht="15.75" customHeight="1"/>
    <row r="533" s="1" customFormat="1" ht="15.75" customHeight="1"/>
    <row r="534" s="1" customFormat="1" ht="15.75" customHeight="1"/>
    <row r="535" s="1" customFormat="1" ht="15.75" customHeight="1"/>
    <row r="536" s="1" customFormat="1" ht="15.75" customHeight="1"/>
    <row r="537" s="1" customFormat="1" ht="15.75" customHeight="1"/>
    <row r="538" s="1" customFormat="1" ht="15.75" customHeight="1"/>
    <row r="539" s="1" customFormat="1" ht="15.75" customHeight="1"/>
    <row r="540" s="1" customFormat="1" ht="15.75" customHeight="1"/>
    <row r="541" s="1" customFormat="1" ht="15.75" customHeight="1"/>
    <row r="542" s="1" customFormat="1" ht="15.75" customHeight="1"/>
    <row r="543" s="1" customFormat="1" ht="15.75" customHeight="1"/>
    <row r="544" s="1" customFormat="1" ht="15.75" customHeight="1"/>
    <row r="545" s="1" customFormat="1" ht="15.75" customHeight="1"/>
    <row r="546" s="1" customFormat="1" ht="15.75" customHeight="1"/>
    <row r="547" s="1" customFormat="1" ht="15.75" customHeight="1"/>
    <row r="548" s="1" customFormat="1" ht="15.75" customHeight="1"/>
    <row r="549" s="1" customFormat="1" ht="15.75" customHeight="1"/>
    <row r="550" s="1" customFormat="1" ht="15.75" customHeight="1"/>
    <row r="551" s="1" customFormat="1" ht="15.75" customHeight="1"/>
    <row r="552" s="1" customFormat="1" ht="15.75" customHeight="1"/>
    <row r="553" s="1" customFormat="1" ht="15.75" customHeight="1"/>
    <row r="554" s="1" customFormat="1" ht="15.75" customHeight="1"/>
    <row r="555" s="1" customFormat="1" ht="15.75" customHeight="1"/>
    <row r="556" s="1" customFormat="1" ht="15.75" customHeight="1"/>
    <row r="557" s="1" customFormat="1" ht="15.75" customHeight="1"/>
    <row r="558" s="1" customFormat="1" ht="15.75" customHeight="1"/>
    <row r="559" s="1" customFormat="1" ht="15.75" customHeight="1"/>
    <row r="560" s="1" customFormat="1" ht="15.75" customHeight="1"/>
    <row r="561" s="1" customFormat="1" ht="15.75" customHeight="1"/>
    <row r="562" s="1" customFormat="1" ht="15.75" customHeight="1"/>
    <row r="563" s="1" customFormat="1" ht="15.75" customHeight="1"/>
    <row r="564" s="1" customFormat="1" ht="15.75" customHeight="1"/>
    <row r="565" s="1" customFormat="1" ht="15.75" customHeight="1"/>
    <row r="566" s="1" customFormat="1" ht="15.75" customHeight="1"/>
    <row r="567" s="1" customFormat="1" ht="15.75" customHeight="1"/>
    <row r="568" s="1" customFormat="1" ht="15.75" customHeight="1"/>
    <row r="569" s="1" customFormat="1" ht="15.75" customHeight="1"/>
    <row r="570" s="1" customFormat="1" ht="15.75" customHeight="1"/>
    <row r="571" s="1" customFormat="1" ht="15.75" customHeight="1"/>
    <row r="572" s="1" customFormat="1" ht="15.75" customHeight="1"/>
    <row r="573" s="1" customFormat="1" ht="15.75" customHeight="1"/>
    <row r="574" s="1" customFormat="1" ht="15.75" customHeight="1"/>
    <row r="575" s="1" customFormat="1" ht="15.75" customHeight="1"/>
    <row r="576" s="1" customFormat="1" ht="15.75" customHeight="1"/>
    <row r="577" s="1" customFormat="1" ht="15.75" customHeight="1"/>
    <row r="578" s="1" customFormat="1" ht="15.75" customHeight="1"/>
    <row r="579" s="1" customFormat="1" ht="15.75" customHeight="1"/>
    <row r="580" s="1" customFormat="1" ht="15.75" customHeight="1"/>
    <row r="581" s="1" customFormat="1" ht="15.75" customHeight="1"/>
    <row r="582" s="1" customFormat="1" ht="15.75" customHeight="1"/>
    <row r="583" s="1" customFormat="1" ht="15.75" customHeight="1"/>
    <row r="584" s="1" customFormat="1" ht="15.75" customHeight="1"/>
    <row r="585" s="1" customFormat="1" ht="15.75" customHeight="1"/>
    <row r="586" s="1" customFormat="1" ht="15.75" customHeight="1"/>
    <row r="587" s="1" customFormat="1" ht="15.75" customHeight="1"/>
    <row r="588" s="1" customFormat="1" ht="15.75" customHeight="1"/>
    <row r="589" s="1" customFormat="1" ht="15.75" customHeight="1"/>
    <row r="590" s="1" customFormat="1" ht="15.75" customHeight="1"/>
    <row r="591" s="1" customFormat="1" ht="15.75" customHeight="1"/>
    <row r="592" s="1" customFormat="1" ht="15.75" customHeight="1"/>
    <row r="593" s="1" customFormat="1" ht="15.75" customHeight="1"/>
    <row r="594" s="1" customFormat="1" ht="15.75" customHeight="1"/>
    <row r="595" s="1" customFormat="1" ht="15.75" customHeight="1"/>
    <row r="596" s="1" customFormat="1" ht="15.75" customHeight="1"/>
    <row r="597" s="1" customFormat="1" ht="15.75" customHeight="1"/>
    <row r="598" s="1" customFormat="1" ht="15.75" customHeight="1"/>
    <row r="599" s="1" customFormat="1" ht="15.75" customHeight="1"/>
    <row r="600" s="1" customFormat="1" ht="15.75" customHeight="1"/>
    <row r="601" s="1" customFormat="1" ht="15.75" customHeight="1"/>
    <row r="602" s="1" customFormat="1" ht="15.75" customHeight="1"/>
    <row r="603" s="1" customFormat="1" ht="15.75" customHeight="1"/>
    <row r="604" s="1" customFormat="1" ht="15.75" customHeight="1"/>
    <row r="605" s="1" customFormat="1" ht="15.75" customHeight="1"/>
    <row r="606" s="1" customFormat="1" ht="15.75" customHeight="1"/>
    <row r="607" s="1" customFormat="1" ht="15.75" customHeight="1"/>
    <row r="608" s="1" customFormat="1" ht="15.75" customHeight="1"/>
    <row r="609" s="1" customFormat="1" ht="15.75" customHeight="1"/>
    <row r="610" s="1" customFormat="1" ht="15.75" customHeight="1"/>
    <row r="611" s="1" customFormat="1" ht="15.75" customHeight="1"/>
    <row r="612" s="1" customFormat="1" ht="15.75" customHeight="1"/>
    <row r="613" s="1" customFormat="1" ht="15.75" customHeight="1"/>
    <row r="614" s="1" customFormat="1" ht="15.75" customHeight="1"/>
    <row r="615" s="1" customFormat="1" ht="15.75" customHeight="1"/>
    <row r="616" s="1" customFormat="1" ht="15.75" customHeight="1"/>
    <row r="617" s="1" customFormat="1" ht="15.75" customHeight="1"/>
    <row r="618" s="1" customFormat="1" ht="15.75" customHeight="1"/>
    <row r="619" s="1" customFormat="1" ht="15.75" customHeight="1"/>
    <row r="620" s="1" customFormat="1" ht="15.75" customHeight="1"/>
    <row r="621" s="1" customFormat="1" ht="15.75" customHeight="1"/>
    <row r="622" s="1" customFormat="1" ht="15.75" customHeight="1"/>
    <row r="623" s="1" customFormat="1" ht="15.75" customHeight="1"/>
    <row r="624" s="1" customFormat="1" ht="15.75" customHeight="1"/>
    <row r="625" s="1" customFormat="1" ht="15.75" customHeight="1"/>
    <row r="626" s="1" customFormat="1" ht="15.75" customHeight="1"/>
    <row r="627" s="1" customFormat="1" ht="15.75" customHeight="1"/>
    <row r="628" s="1" customFormat="1" ht="15.75" customHeight="1"/>
    <row r="629" s="1" customFormat="1" ht="15.75" customHeight="1"/>
    <row r="630" s="1" customFormat="1" ht="15.75" customHeight="1"/>
    <row r="631" s="1" customFormat="1" ht="15.75" customHeight="1"/>
    <row r="632" s="1" customFormat="1" ht="15.75" customHeight="1"/>
    <row r="633" s="1" customFormat="1" ht="15.75" customHeight="1"/>
    <row r="634" s="1" customFormat="1" ht="15.75" customHeight="1"/>
    <row r="635" s="1" customFormat="1" ht="15.75" customHeight="1"/>
    <row r="636" s="1" customFormat="1" ht="15.75" customHeight="1"/>
    <row r="637" s="1" customFormat="1" ht="15.75" customHeight="1"/>
    <row r="638" s="1" customFormat="1" ht="15.75" customHeight="1"/>
    <row r="639" s="1" customFormat="1" ht="15.75" customHeight="1"/>
    <row r="640" s="1" customFormat="1" ht="15.75" customHeight="1"/>
    <row r="641" s="1" customFormat="1" ht="15.75" customHeight="1"/>
    <row r="642" s="1" customFormat="1" ht="15.75" customHeight="1"/>
    <row r="643" s="1" customFormat="1" ht="15.75" customHeight="1"/>
    <row r="644" s="1" customFormat="1" ht="15.75" customHeight="1"/>
    <row r="645" s="1" customFormat="1" ht="15.75" customHeight="1"/>
    <row r="646" s="1" customFormat="1" ht="15.75" customHeight="1"/>
    <row r="647" s="1" customFormat="1" ht="15.75" customHeight="1"/>
    <row r="648" s="1" customFormat="1" ht="15.75" customHeight="1"/>
    <row r="649" s="1" customFormat="1" ht="15.75" customHeight="1"/>
    <row r="650" s="1" customFormat="1" ht="15.75" customHeight="1"/>
    <row r="651" s="1" customFormat="1" ht="15.75" customHeight="1"/>
    <row r="652" s="1" customFormat="1" ht="15.75" customHeight="1"/>
    <row r="653" s="1" customFormat="1" ht="15.75" customHeight="1"/>
    <row r="654" s="1" customFormat="1" ht="15.75" customHeight="1"/>
    <row r="655" s="1" customFormat="1" ht="15.75" customHeight="1"/>
    <row r="656" s="1" customFormat="1" ht="15.75" customHeight="1"/>
    <row r="657" s="1" customFormat="1" ht="15.75" customHeight="1"/>
    <row r="658" s="1" customFormat="1" ht="15.75" customHeight="1"/>
    <row r="659" s="1" customFormat="1" ht="15.75" customHeight="1"/>
    <row r="660" s="1" customFormat="1" ht="15.75" customHeight="1"/>
    <row r="661" s="1" customFormat="1" ht="15.75" customHeight="1"/>
    <row r="662" s="1" customFormat="1" ht="15.75" customHeight="1"/>
    <row r="663" s="1" customFormat="1" ht="15.75" customHeight="1"/>
    <row r="664" s="1" customFormat="1" ht="15.75" customHeight="1"/>
    <row r="665" s="1" customFormat="1" ht="15.75" customHeight="1"/>
    <row r="666" s="1" customFormat="1" ht="15.75" customHeight="1"/>
    <row r="667" s="1" customFormat="1" ht="15.75" customHeight="1"/>
    <row r="668" s="1" customFormat="1" ht="15.75" customHeight="1"/>
    <row r="669" s="1" customFormat="1" ht="15.75" customHeight="1"/>
    <row r="670" s="1" customFormat="1" ht="15.75" customHeight="1"/>
    <row r="671" s="1" customFormat="1" ht="15.75" customHeight="1"/>
    <row r="672" s="1" customFormat="1" ht="15.75" customHeight="1"/>
    <row r="673" s="1" customFormat="1" ht="15.75" customHeight="1"/>
    <row r="674" s="1" customFormat="1" ht="15.75" customHeight="1"/>
    <row r="675" s="1" customFormat="1" ht="15.75" customHeight="1"/>
    <row r="676" s="1" customFormat="1" ht="15.75" customHeight="1"/>
    <row r="677" s="1" customFormat="1" ht="15.75" customHeight="1"/>
    <row r="678" s="1" customFormat="1" ht="15.75" customHeight="1"/>
    <row r="679" s="1" customFormat="1" ht="15.75" customHeight="1"/>
    <row r="680" s="1" customFormat="1" ht="15.75" customHeight="1"/>
    <row r="681" s="1" customFormat="1" ht="15.75" customHeight="1"/>
    <row r="682" s="1" customFormat="1" ht="15.75" customHeight="1"/>
    <row r="683" s="1" customFormat="1" ht="15.75" customHeight="1"/>
    <row r="684" s="1" customFormat="1" ht="15.75" customHeight="1"/>
    <row r="685" s="1" customFormat="1" ht="15.75" customHeight="1"/>
    <row r="686" s="1" customFormat="1" ht="15.75" customHeight="1"/>
    <row r="687" s="1" customFormat="1" ht="15.75" customHeight="1"/>
    <row r="688" s="1" customFormat="1" ht="15.75" customHeight="1"/>
    <row r="689" s="1" customFormat="1" ht="15.75" customHeight="1"/>
    <row r="690" s="1" customFormat="1" ht="15.75" customHeight="1"/>
    <row r="691" s="1" customFormat="1" ht="15.75" customHeight="1"/>
    <row r="692" s="1" customFormat="1" ht="15.75" customHeight="1"/>
    <row r="693" s="1" customFormat="1" ht="15.75" customHeight="1"/>
    <row r="694" s="1" customFormat="1" ht="15.75" customHeight="1"/>
    <row r="695" s="1" customFormat="1" ht="15.75" customHeight="1"/>
    <row r="696" s="1" customFormat="1" ht="15.75" customHeight="1"/>
    <row r="697" s="1" customFormat="1" ht="15.75" customHeight="1"/>
    <row r="698" s="1" customFormat="1" ht="15.75" customHeight="1"/>
    <row r="699" s="1" customFormat="1" ht="15.75" customHeight="1"/>
    <row r="700" s="1" customFormat="1" ht="15.75" customHeight="1"/>
    <row r="701" s="1" customFormat="1" ht="15.75" customHeight="1"/>
    <row r="702" s="1" customFormat="1" ht="15.75" customHeight="1"/>
    <row r="703" s="1" customFormat="1" ht="15.75" customHeight="1"/>
    <row r="704" s="1" customFormat="1" ht="15.75" customHeight="1"/>
    <row r="705" s="1" customFormat="1" ht="15.75" customHeight="1"/>
    <row r="706" s="1" customFormat="1" ht="15.75" customHeight="1"/>
    <row r="707" s="1" customFormat="1" ht="15.75" customHeight="1"/>
    <row r="708" s="1" customFormat="1" ht="15.75" customHeight="1"/>
    <row r="709" s="1" customFormat="1" ht="15.75" customHeight="1"/>
    <row r="710" s="1" customFormat="1" ht="15.75" customHeight="1"/>
    <row r="711" s="1" customFormat="1" ht="15.75" customHeight="1"/>
    <row r="712" s="1" customFormat="1" ht="15.75" customHeight="1"/>
    <row r="713" s="1" customFormat="1" ht="15.75" customHeight="1"/>
    <row r="714" s="1" customFormat="1" ht="15.75" customHeight="1"/>
    <row r="715" s="1" customFormat="1" ht="15.75" customHeight="1"/>
    <row r="716" s="1" customFormat="1" ht="15.75" customHeight="1"/>
    <row r="717" s="1" customFormat="1" ht="15.75" customHeight="1"/>
    <row r="718" s="1" customFormat="1" ht="15.75" customHeight="1"/>
    <row r="719" s="1" customFormat="1" ht="15.75" customHeight="1"/>
    <row r="720" s="1" customFormat="1" ht="15.75" customHeight="1"/>
    <row r="721" s="1" customFormat="1" ht="15.75" customHeight="1"/>
    <row r="722" s="1" customFormat="1" ht="15.75" customHeight="1"/>
    <row r="723" s="1" customFormat="1" ht="15.75" customHeight="1"/>
    <row r="724" s="1" customFormat="1" ht="15.75" customHeight="1"/>
    <row r="725" s="1" customFormat="1" ht="15.75" customHeight="1"/>
    <row r="726" s="1" customFormat="1" ht="15.75" customHeight="1"/>
    <row r="727" s="1" customFormat="1" ht="15.75" customHeight="1"/>
    <row r="728" s="1" customFormat="1" ht="15.75" customHeight="1"/>
    <row r="729" s="1" customFormat="1" ht="15.75" customHeight="1"/>
    <row r="730" s="1" customFormat="1" ht="15.75" customHeight="1"/>
    <row r="731" s="1" customFormat="1" ht="15.75" customHeight="1"/>
    <row r="732" s="1" customFormat="1" ht="15.75" customHeight="1"/>
    <row r="733" s="1" customFormat="1" ht="15.75" customHeight="1"/>
    <row r="734" s="1" customFormat="1" ht="15.75" customHeight="1"/>
    <row r="735" s="1" customFormat="1" ht="15.75" customHeight="1"/>
    <row r="736" s="1" customFormat="1" ht="15.75" customHeight="1"/>
    <row r="737" s="1" customFormat="1" ht="15.75" customHeight="1"/>
    <row r="738" s="1" customFormat="1" ht="15.75" customHeight="1"/>
    <row r="739" s="1" customFormat="1" ht="15.75" customHeight="1"/>
    <row r="740" s="1" customFormat="1" ht="15.75" customHeight="1"/>
    <row r="741" s="1" customFormat="1" ht="15.75" customHeight="1"/>
    <row r="742" s="1" customFormat="1" ht="15.75" customHeight="1"/>
    <row r="743" s="1" customFormat="1" ht="15.75" customHeight="1"/>
    <row r="744" s="1" customFormat="1" ht="15.75" customHeight="1"/>
    <row r="745" s="1" customFormat="1" ht="15.75" customHeight="1"/>
    <row r="746" s="1" customFormat="1" ht="15.75" customHeight="1"/>
    <row r="747" s="1" customFormat="1" ht="15.75" customHeight="1"/>
    <row r="748" s="1" customFormat="1" ht="15.75" customHeight="1"/>
    <row r="749" s="1" customFormat="1" ht="15.75" customHeight="1"/>
    <row r="750" s="1" customFormat="1" ht="15.75" customHeight="1"/>
    <row r="751" s="1" customFormat="1" ht="15.75" customHeight="1"/>
    <row r="752" s="1" customFormat="1" ht="15.75" customHeight="1"/>
    <row r="753" s="1" customFormat="1" ht="15.75" customHeight="1"/>
    <row r="754" s="1" customFormat="1" ht="15.75" customHeight="1"/>
    <row r="755" s="1" customFormat="1" ht="15.75" customHeight="1"/>
    <row r="756" s="1" customFormat="1" ht="15.75" customHeight="1"/>
    <row r="757" s="1" customFormat="1" ht="15.75" customHeight="1"/>
    <row r="758" s="1" customFormat="1" ht="15.75" customHeight="1"/>
    <row r="759" s="1" customFormat="1" ht="15.75" customHeight="1"/>
    <row r="760" s="1" customFormat="1" ht="15.75" customHeight="1"/>
    <row r="761" s="1" customFormat="1" ht="15.75" customHeight="1"/>
    <row r="762" s="1" customFormat="1" ht="15.75" customHeight="1"/>
    <row r="763" s="1" customFormat="1" ht="15.75" customHeight="1"/>
    <row r="764" s="1" customFormat="1" ht="15.75" customHeight="1"/>
    <row r="765" s="1" customFormat="1" ht="15.75" customHeight="1"/>
    <row r="766" s="1" customFormat="1" ht="15.75" customHeight="1"/>
    <row r="767" s="1" customFormat="1" ht="15.75" customHeight="1"/>
    <row r="768" s="1" customFormat="1" ht="15.75" customHeight="1"/>
    <row r="769" s="1" customFormat="1" ht="15.75" customHeight="1"/>
    <row r="770" s="1" customFormat="1" ht="15.75" customHeight="1"/>
    <row r="771" s="1" customFormat="1" ht="15.75" customHeight="1"/>
    <row r="772" s="1" customFormat="1" ht="15.75" customHeight="1"/>
    <row r="773" s="1" customFormat="1" ht="15.75" customHeight="1"/>
    <row r="774" s="1" customFormat="1" ht="15.75" customHeight="1"/>
    <row r="775" s="1" customFormat="1" ht="15.75" customHeight="1"/>
    <row r="776" s="1" customFormat="1" ht="15.75" customHeight="1"/>
    <row r="777" s="1" customFormat="1" ht="15.75" customHeight="1"/>
    <row r="778" s="1" customFormat="1" ht="15.75" customHeight="1"/>
    <row r="779" s="1" customFormat="1" ht="15.75" customHeight="1"/>
    <row r="780" s="1" customFormat="1" ht="15.75" customHeight="1"/>
    <row r="781" s="1" customFormat="1" ht="15.75" customHeight="1"/>
    <row r="782" s="1" customFormat="1" ht="15.75" customHeight="1"/>
    <row r="783" s="1" customFormat="1" ht="15.75" customHeight="1"/>
    <row r="784" s="1" customFormat="1" ht="15.75" customHeight="1"/>
    <row r="785" s="1" customFormat="1" ht="15.75" customHeight="1"/>
    <row r="786" s="1" customFormat="1" ht="15.75" customHeight="1"/>
    <row r="787" s="1" customFormat="1" ht="15.75" customHeight="1"/>
    <row r="788" s="1" customFormat="1" ht="15.75" customHeight="1"/>
    <row r="789" s="1" customFormat="1" ht="15.75" customHeight="1"/>
    <row r="790" s="1" customFormat="1" ht="15.75" customHeight="1"/>
    <row r="791" s="1" customFormat="1" ht="15.75" customHeight="1"/>
    <row r="792" s="1" customFormat="1" ht="15.75" customHeight="1"/>
    <row r="793" s="1" customFormat="1" ht="15.75" customHeight="1"/>
    <row r="794" s="1" customFormat="1" ht="15.75" customHeight="1"/>
    <row r="795" s="1" customFormat="1" ht="15.75" customHeight="1"/>
    <row r="796" s="1" customFormat="1" ht="15.75" customHeight="1"/>
    <row r="797" s="1" customFormat="1" ht="15.75" customHeight="1"/>
    <row r="798" s="1" customFormat="1" ht="15.75" customHeight="1"/>
    <row r="799" s="1" customFormat="1" ht="15.75" customHeight="1"/>
    <row r="800" s="1" customFormat="1" ht="15.75" customHeight="1"/>
    <row r="801" s="1" customFormat="1" ht="15.75" customHeight="1"/>
    <row r="802" s="1" customFormat="1" ht="15.75" customHeight="1"/>
    <row r="803" s="1" customFormat="1" ht="15.75" customHeight="1"/>
    <row r="804" s="1" customFormat="1" ht="15.75" customHeight="1"/>
    <row r="805" s="1" customFormat="1" ht="15.75" customHeight="1"/>
    <row r="806" s="1" customFormat="1" ht="15.75" customHeight="1"/>
    <row r="807" s="1" customFormat="1" ht="15.75" customHeight="1"/>
    <row r="808" s="1" customFormat="1" ht="15.75" customHeight="1"/>
    <row r="809" s="1" customFormat="1" ht="15.75" customHeight="1"/>
    <row r="810" s="1" customFormat="1" ht="15.75" customHeight="1"/>
    <row r="811" s="1" customFormat="1" ht="15.75" customHeight="1"/>
    <row r="812" s="1" customFormat="1" ht="15.75" customHeight="1"/>
    <row r="813" s="1" customFormat="1" ht="15.75" customHeight="1"/>
    <row r="814" s="1" customFormat="1" ht="15.75" customHeight="1"/>
    <row r="815" s="1" customFormat="1" ht="15.75" customHeight="1"/>
    <row r="816" s="1" customFormat="1" ht="15.75" customHeight="1"/>
    <row r="817" s="1" customFormat="1" ht="15.75" customHeight="1"/>
    <row r="818" s="1" customFormat="1" ht="15.75" customHeight="1"/>
    <row r="819" s="1" customFormat="1" ht="15.75" customHeight="1"/>
    <row r="820" s="1" customFormat="1" ht="15.75" customHeight="1"/>
    <row r="821" s="1" customFormat="1" ht="15.75" customHeight="1"/>
    <row r="822" s="1" customFormat="1" ht="15.75" customHeight="1"/>
    <row r="823" s="1" customFormat="1" ht="15.75" customHeight="1"/>
    <row r="824" s="1" customFormat="1" ht="15.75" customHeight="1"/>
    <row r="825" s="1" customFormat="1" ht="15.75" customHeight="1"/>
    <row r="826" s="1" customFormat="1" ht="15.75" customHeight="1"/>
    <row r="827" s="1" customFormat="1" ht="15.75" customHeight="1"/>
    <row r="828" s="1" customFormat="1" ht="15.75" customHeight="1"/>
    <row r="829" s="1" customFormat="1" ht="15.75" customHeight="1"/>
    <row r="830" s="1" customFormat="1" ht="15.75" customHeight="1"/>
    <row r="831" s="1" customFormat="1" ht="15.75" customHeight="1"/>
    <row r="832" s="1" customFormat="1" ht="15.75" customHeight="1"/>
    <row r="833" s="1" customFormat="1" ht="15.75" customHeight="1"/>
    <row r="834" s="1" customFormat="1" ht="15.75" customHeight="1"/>
    <row r="835" s="1" customFormat="1" ht="15.75" customHeight="1"/>
    <row r="836" s="1" customFormat="1" ht="15.75" customHeight="1"/>
    <row r="837" s="1" customFormat="1" ht="15.75" customHeight="1"/>
    <row r="838" s="1" customFormat="1" ht="15.75" customHeight="1"/>
    <row r="839" s="1" customFormat="1" ht="15.75" customHeight="1"/>
    <row r="840" s="1" customFormat="1" ht="15.75" customHeight="1"/>
    <row r="841" s="1" customFormat="1" ht="15.75" customHeight="1"/>
    <row r="842" s="1" customFormat="1" ht="15.75" customHeight="1"/>
    <row r="843" s="1" customFormat="1" ht="15.75" customHeight="1"/>
    <row r="844" s="1" customFormat="1" ht="15.75" customHeight="1"/>
    <row r="845" s="1" customFormat="1" ht="15.75" customHeight="1"/>
    <row r="846" s="1" customFormat="1" ht="15.75" customHeight="1"/>
    <row r="847" s="1" customFormat="1" ht="15.75" customHeight="1"/>
    <row r="848" s="1" customFormat="1" ht="15.75" customHeight="1"/>
    <row r="849" s="1" customFormat="1" ht="15.75" customHeight="1"/>
    <row r="850" s="1" customFormat="1" ht="15.75" customHeight="1"/>
    <row r="851" s="1" customFormat="1" ht="15.75" customHeight="1"/>
    <row r="852" s="1" customFormat="1" ht="15.75" customHeight="1"/>
    <row r="853" s="1" customFormat="1" ht="15.75" customHeight="1"/>
    <row r="854" s="1" customFormat="1" ht="15.75" customHeight="1"/>
    <row r="855" s="1" customFormat="1" ht="15.75" customHeight="1"/>
    <row r="856" s="1" customFormat="1" ht="15.75" customHeight="1"/>
    <row r="857" s="1" customFormat="1" ht="15.75" customHeight="1"/>
    <row r="858" s="1" customFormat="1" ht="15.75" customHeight="1"/>
    <row r="859" s="1" customFormat="1" ht="15.75" customHeight="1"/>
    <row r="860" s="1" customFormat="1" ht="15.75" customHeight="1"/>
    <row r="861" s="1" customFormat="1" ht="15.75" customHeight="1"/>
    <row r="862" s="1" customFormat="1" ht="15.75" customHeight="1"/>
    <row r="863" s="1" customFormat="1" ht="15.75" customHeight="1"/>
    <row r="864" s="1" customFormat="1" ht="15.75" customHeight="1"/>
    <row r="865" s="1" customFormat="1" ht="15.75" customHeight="1"/>
    <row r="866" s="1" customFormat="1" ht="15.75" customHeight="1"/>
    <row r="867" s="1" customFormat="1" ht="15.75" customHeight="1"/>
    <row r="868" s="1" customFormat="1" ht="15.75" customHeight="1"/>
    <row r="869" s="1" customFormat="1" ht="15.75" customHeight="1"/>
    <row r="870" s="1" customFormat="1" ht="15.75" customHeight="1"/>
    <row r="871" s="1" customFormat="1" ht="15.75" customHeight="1"/>
    <row r="872" s="1" customFormat="1" ht="15.75" customHeight="1"/>
    <row r="873" s="1" customFormat="1" ht="15.75" customHeight="1"/>
    <row r="874" s="1" customFormat="1" ht="15.75" customHeight="1"/>
    <row r="875" s="1" customFormat="1" ht="15.75" customHeight="1"/>
    <row r="876" s="1" customFormat="1" ht="15.75" customHeight="1"/>
    <row r="877" s="1" customFormat="1" ht="15.75" customHeight="1"/>
    <row r="878" s="1" customFormat="1" ht="15.75" customHeight="1"/>
    <row r="879" s="1" customFormat="1" ht="15.75" customHeight="1"/>
    <row r="880" s="1" customFormat="1" ht="15.75" customHeight="1"/>
    <row r="881" s="1" customFormat="1" ht="15.75" customHeight="1"/>
    <row r="882" s="1" customFormat="1" ht="15.75" customHeight="1"/>
    <row r="883" s="1" customFormat="1" ht="15.75" customHeight="1"/>
    <row r="884" s="1" customFormat="1" ht="15.75" customHeight="1"/>
    <row r="885" s="1" customFormat="1" ht="15.75" customHeight="1"/>
    <row r="886" s="1" customFormat="1" ht="15.75" customHeight="1"/>
    <row r="887" s="1" customFormat="1" ht="15.75" customHeight="1"/>
    <row r="888" s="1" customFormat="1" ht="15.75" customHeight="1"/>
    <row r="889" s="1" customFormat="1" ht="15.75" customHeight="1"/>
    <row r="890" s="1" customFormat="1" ht="15.75" customHeight="1"/>
    <row r="891" s="1" customFormat="1" ht="15.75" customHeight="1"/>
    <row r="892" s="1" customFormat="1" ht="15.75" customHeight="1"/>
    <row r="893" s="1" customFormat="1" ht="15.75" customHeight="1"/>
    <row r="894" s="1" customFormat="1" ht="15.75" customHeight="1"/>
    <row r="895" s="1" customFormat="1" ht="15.75" customHeight="1"/>
    <row r="896" s="1" customFormat="1" ht="15.75" customHeight="1"/>
    <row r="897" s="1" customFormat="1" ht="15.75" customHeight="1"/>
    <row r="898" s="1" customFormat="1" ht="15.75" customHeight="1"/>
    <row r="899" s="1" customFormat="1" ht="15.75" customHeight="1"/>
    <row r="900" s="1" customFormat="1" ht="15.75" customHeight="1"/>
    <row r="901" s="1" customFormat="1" ht="15.75" customHeight="1"/>
    <row r="902" s="1" customFormat="1" ht="15.75" customHeight="1"/>
    <row r="903" s="1" customFormat="1" ht="15.75" customHeight="1"/>
    <row r="904" s="1" customFormat="1" ht="15.75" customHeight="1"/>
    <row r="905" s="1" customFormat="1" ht="15.75" customHeight="1"/>
    <row r="906" s="1" customFormat="1" ht="15.75" customHeight="1"/>
    <row r="907" s="1" customFormat="1" ht="15.75" customHeight="1"/>
    <row r="908" s="1" customFormat="1" ht="15.75" customHeight="1"/>
    <row r="909" s="1" customFormat="1" ht="15.75" customHeight="1"/>
    <row r="910" s="1" customFormat="1" ht="15.75" customHeight="1"/>
    <row r="911" s="1" customFormat="1" ht="15.75" customHeight="1"/>
    <row r="912" s="1" customFormat="1" ht="15.75" customHeight="1"/>
    <row r="913" s="1" customFormat="1" ht="15.75" customHeight="1"/>
    <row r="914" s="1" customFormat="1" ht="15.75" customHeight="1"/>
    <row r="915" s="1" customFormat="1" ht="15.75" customHeight="1"/>
    <row r="916" s="1" customFormat="1" ht="15.75" customHeight="1"/>
    <row r="917" s="1" customFormat="1" ht="15.75" customHeight="1"/>
    <row r="918" s="1" customFormat="1" ht="15.75" customHeight="1"/>
    <row r="919" s="1" customFormat="1" ht="15.75" customHeight="1"/>
    <row r="920" s="1" customFormat="1" ht="15.75" customHeight="1"/>
    <row r="921" s="1" customFormat="1" ht="15.75" customHeight="1"/>
    <row r="922" s="1" customFormat="1" ht="15.75" customHeight="1"/>
    <row r="923" s="1" customFormat="1" ht="15.75" customHeight="1"/>
    <row r="924" s="1" customFormat="1" ht="15.75" customHeight="1"/>
    <row r="925" s="1" customFormat="1" ht="15.75" customHeight="1"/>
    <row r="926" s="1" customFormat="1" ht="15.75" customHeight="1"/>
    <row r="927" s="1" customFormat="1" ht="15.75" customHeight="1"/>
    <row r="928" s="1" customFormat="1" ht="15.75" customHeight="1"/>
    <row r="929" s="1" customFormat="1" ht="15.75" customHeight="1"/>
    <row r="930" s="1" customFormat="1" ht="15.75" customHeight="1"/>
    <row r="931" s="1" customFormat="1" ht="15.75" customHeight="1"/>
    <row r="932" s="1" customFormat="1" ht="15.75" customHeight="1"/>
    <row r="933" s="1" customFormat="1" ht="15.75" customHeight="1"/>
    <row r="934" s="1" customFormat="1" ht="15.75" customHeight="1"/>
    <row r="935" s="1" customFormat="1" ht="15.75" customHeight="1"/>
    <row r="936" s="1" customFormat="1" ht="15.75" customHeight="1"/>
    <row r="937" s="1" customFormat="1" ht="15.75" customHeight="1"/>
    <row r="938" s="1" customFormat="1" ht="15.75" customHeight="1"/>
    <row r="939" s="1" customFormat="1" ht="15.75" customHeight="1"/>
    <row r="940" s="1" customFormat="1" ht="15.75" customHeight="1"/>
    <row r="941" s="1" customFormat="1" ht="15.75" customHeight="1"/>
    <row r="942" s="1" customFormat="1" ht="15.75" customHeight="1"/>
    <row r="943" s="1" customFormat="1" ht="15.75" customHeight="1"/>
    <row r="944" s="1" customFormat="1" ht="15.75" customHeight="1"/>
    <row r="945" s="1" customFormat="1" ht="15.75" customHeight="1"/>
    <row r="946" s="1" customFormat="1" ht="15.75" customHeight="1"/>
    <row r="947" s="1" customFormat="1" ht="15.75" customHeight="1"/>
    <row r="948" s="1" customFormat="1" ht="15.75" customHeight="1"/>
    <row r="949" s="1" customFormat="1" ht="15.75" customHeight="1"/>
    <row r="950" s="1" customFormat="1" ht="15.75" customHeight="1"/>
    <row r="951" s="1" customFormat="1" ht="15.75" customHeight="1"/>
    <row r="952" s="1" customFormat="1" ht="15.75" customHeight="1"/>
    <row r="953" s="1" customFormat="1" ht="15.75" customHeight="1"/>
    <row r="954" s="1" customFormat="1" ht="15.75" customHeight="1"/>
    <row r="955" s="1" customFormat="1" ht="15.75" customHeight="1"/>
    <row r="956" s="1" customFormat="1" ht="15.75" customHeight="1"/>
    <row r="957" s="1" customFormat="1" ht="15.75" customHeight="1"/>
    <row r="958" s="1" customFormat="1" ht="15.75" customHeight="1"/>
    <row r="959" s="1" customFormat="1" ht="15.75" customHeight="1"/>
    <row r="960" s="1" customFormat="1" ht="15.75" customHeight="1"/>
    <row r="961" s="1" customFormat="1" ht="15.75" customHeight="1"/>
    <row r="962" s="1" customFormat="1" ht="15.75" customHeight="1"/>
    <row r="963" s="1" customFormat="1" ht="15.75" customHeight="1"/>
    <row r="964" s="1" customFormat="1" ht="15.75" customHeight="1"/>
    <row r="965" s="1" customFormat="1" ht="15.75" customHeight="1"/>
    <row r="966" s="1" customFormat="1" ht="15.75" customHeight="1"/>
    <row r="967" s="1" customFormat="1" ht="15.75" customHeight="1"/>
    <row r="968" s="1" customFormat="1" ht="15.75" customHeight="1"/>
    <row r="969" s="1" customFormat="1" ht="15.75" customHeight="1"/>
    <row r="970" s="1" customFormat="1" ht="15.75" customHeight="1"/>
    <row r="971" s="1" customFormat="1" ht="15.75" customHeight="1"/>
    <row r="972" s="1" customFormat="1" ht="15.75" customHeight="1"/>
    <row r="973" s="1" customFormat="1" ht="15.75" customHeight="1"/>
    <row r="974" s="1" customFormat="1" ht="15.75" customHeight="1"/>
    <row r="975" s="1" customFormat="1" ht="15.75" customHeight="1"/>
    <row r="976" s="1" customFormat="1" ht="15.75" customHeight="1"/>
    <row r="977" s="1" customFormat="1" ht="15.75" customHeight="1"/>
    <row r="978" s="1" customFormat="1" ht="15.75" customHeight="1"/>
    <row r="979" s="1" customFormat="1" ht="15.75" customHeight="1"/>
    <row r="980" s="1" customFormat="1" ht="15.75" customHeight="1"/>
    <row r="981" s="1" customFormat="1" ht="15.75" customHeight="1"/>
    <row r="982" s="1" customFormat="1" ht="15.75" customHeight="1"/>
    <row r="983" s="1" customFormat="1" ht="15.75" customHeight="1"/>
    <row r="984" s="1" customFormat="1" ht="15.75" customHeight="1"/>
    <row r="985" s="1" customFormat="1" ht="15.75" customHeight="1"/>
    <row r="986" s="1" customFormat="1" ht="15.75" customHeight="1"/>
    <row r="987" s="1" customFormat="1" ht="15.75" customHeight="1"/>
    <row r="988" s="1" customFormat="1" ht="15.75" customHeight="1"/>
    <row r="989" s="1" customFormat="1" ht="15.75" customHeight="1"/>
    <row r="990" s="1" customFormat="1" ht="15.75" customHeight="1"/>
    <row r="991" s="1" customFormat="1" ht="15.75" customHeight="1"/>
    <row r="992" s="1" customFormat="1" ht="15.75" customHeight="1"/>
    <row r="993" s="1" customFormat="1" ht="15.75" customHeight="1"/>
    <row r="994" s="1" customFormat="1" ht="15.75" customHeight="1"/>
    <row r="995" s="1" customFormat="1" ht="15.75" customHeight="1"/>
    <row r="996" s="1" customFormat="1" ht="15.75" customHeight="1"/>
    <row r="997" s="1" customFormat="1" ht="15.75" customHeight="1"/>
    <row r="998" s="1" customFormat="1" ht="15.75" customHeight="1"/>
    <row r="999" s="1" customFormat="1" ht="15.75" customHeight="1"/>
    <row r="1000" s="1" customFormat="1" ht="15.75" customHeight="1"/>
  </sheetData>
  <mergeCells count="1">
    <mergeCell ref="A1:I2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08D3-F17F-4F9A-BC1E-D1538366385A}">
  <dimension ref="B1:K19"/>
  <sheetViews>
    <sheetView showGridLines="0" topLeftCell="C13" zoomScale="80" zoomScaleNormal="80" workbookViewId="0">
      <selection activeCell="G19" sqref="G19"/>
    </sheetView>
  </sheetViews>
  <sheetFormatPr defaultColWidth="33.42578125" defaultRowHeight="14.45"/>
  <cols>
    <col min="1" max="1" width="2" customWidth="1"/>
    <col min="2" max="2" width="5.140625" bestFit="1" customWidth="1"/>
    <col min="3" max="3" width="34.140625" customWidth="1"/>
    <col min="4" max="4" width="52.7109375" customWidth="1"/>
    <col min="5" max="5" width="20.7109375" customWidth="1"/>
    <col min="6" max="6" width="19.42578125" customWidth="1"/>
    <col min="7" max="7" width="14.7109375" style="2" customWidth="1"/>
    <col min="8" max="8" width="66.7109375" customWidth="1"/>
    <col min="11" max="11" width="4.85546875" customWidth="1"/>
  </cols>
  <sheetData>
    <row r="1" spans="2:11" ht="129.6" customHeight="1">
      <c r="E1" s="28" t="s">
        <v>1</v>
      </c>
    </row>
    <row r="2" spans="2:11">
      <c r="B2" s="11" t="s">
        <v>2</v>
      </c>
      <c r="C2" s="12" t="s">
        <v>3</v>
      </c>
      <c r="D2" s="11" t="s">
        <v>4</v>
      </c>
      <c r="E2" s="11" t="s">
        <v>5</v>
      </c>
      <c r="F2" s="11" t="s">
        <v>6</v>
      </c>
      <c r="G2" s="11" t="s">
        <v>7</v>
      </c>
      <c r="H2" s="10" t="s">
        <v>8</v>
      </c>
      <c r="K2" s="9"/>
    </row>
    <row r="3" spans="2:11">
      <c r="B3" s="8">
        <v>1</v>
      </c>
      <c r="C3" s="117" t="s">
        <v>9</v>
      </c>
      <c r="D3" s="118"/>
      <c r="E3" s="118"/>
      <c r="F3" s="118"/>
      <c r="G3" s="118"/>
      <c r="H3" s="119"/>
      <c r="K3" s="3"/>
    </row>
    <row r="4" spans="2:11" ht="143.25" customHeight="1">
      <c r="B4" s="6" t="str">
        <f>$B$3&amp;"."&amp;[4]Ratings!B25</f>
        <v>1.1</v>
      </c>
      <c r="C4" s="7" t="s">
        <v>10</v>
      </c>
      <c r="D4" s="4" t="s">
        <v>11</v>
      </c>
      <c r="E4" s="6" t="s">
        <v>12</v>
      </c>
      <c r="F4" s="6" t="s">
        <v>13</v>
      </c>
      <c r="G4" s="5" t="s">
        <v>14</v>
      </c>
      <c r="H4" s="4" t="s">
        <v>15</v>
      </c>
      <c r="K4" s="3" t="str">
        <f>IFERROR(VLOOKUP(CONCATENATE(E4,F4),[4]Ratings!$H$3:$I$27,2,FALSE),)</f>
        <v>Orange</v>
      </c>
    </row>
    <row r="5" spans="2:11" ht="117">
      <c r="B5" s="6" t="str">
        <f>$B$3&amp;"."&amp;[4]Ratings!B26</f>
        <v>1.2</v>
      </c>
      <c r="C5" s="7" t="s">
        <v>16</v>
      </c>
      <c r="D5" s="4" t="s">
        <v>17</v>
      </c>
      <c r="E5" s="6" t="s">
        <v>12</v>
      </c>
      <c r="F5" s="6" t="s">
        <v>18</v>
      </c>
      <c r="G5" s="5" t="s">
        <v>19</v>
      </c>
      <c r="H5" s="4" t="s">
        <v>20</v>
      </c>
      <c r="K5" s="3" t="str">
        <f>IFERROR(VLOOKUP(CONCATENATE(E5,F5),[4]Ratings!$H$3:$I$27,2,FALSE),)</f>
        <v>Orange</v>
      </c>
    </row>
    <row r="6" spans="2:11" ht="110.25" customHeight="1">
      <c r="B6" s="6" t="str">
        <f>$B$3&amp;"."&amp;[4]Ratings!B27</f>
        <v>1.3</v>
      </c>
      <c r="C6" s="7" t="s">
        <v>21</v>
      </c>
      <c r="D6" s="4" t="s">
        <v>22</v>
      </c>
      <c r="E6" s="6" t="s">
        <v>12</v>
      </c>
      <c r="F6" s="6" t="s">
        <v>13</v>
      </c>
      <c r="G6" s="5" t="s">
        <v>14</v>
      </c>
      <c r="H6" s="4" t="s">
        <v>23</v>
      </c>
      <c r="K6" s="3" t="str">
        <f>IFERROR(VLOOKUP(CONCATENATE(E6,F6),[4]Ratings!$H$3:$I$27,2,FALSE),)</f>
        <v>Orange</v>
      </c>
    </row>
    <row r="7" spans="2:11" ht="39">
      <c r="B7" s="6" t="str">
        <f>$B$3&amp;"."&amp;[4]Ratings!B28</f>
        <v>1.4</v>
      </c>
      <c r="C7" s="7" t="s">
        <v>24</v>
      </c>
      <c r="D7" s="4" t="s">
        <v>25</v>
      </c>
      <c r="E7" s="6" t="s">
        <v>12</v>
      </c>
      <c r="F7" s="6" t="s">
        <v>18</v>
      </c>
      <c r="G7" s="5" t="s">
        <v>14</v>
      </c>
      <c r="H7" s="4" t="s">
        <v>26</v>
      </c>
      <c r="K7" s="3" t="str">
        <f>IFERROR(VLOOKUP(CONCATENATE(E7,F7),[4]Ratings!$H$3:$I$27,2,FALSE),)</f>
        <v>Orange</v>
      </c>
    </row>
    <row r="8" spans="2:11">
      <c r="B8" s="8">
        <v>2</v>
      </c>
      <c r="C8" s="117" t="s">
        <v>27</v>
      </c>
      <c r="D8" s="118"/>
      <c r="E8" s="118"/>
      <c r="F8" s="118"/>
      <c r="G8" s="118"/>
      <c r="H8" s="119"/>
      <c r="K8" s="3">
        <f>IFERROR(VLOOKUP(CONCATENATE(E8,F8),[4]Ratings!$H$3:$I$27,2,FALSE),)</f>
        <v>0</v>
      </c>
    </row>
    <row r="9" spans="2:11" ht="26.1">
      <c r="B9" s="6" t="str">
        <f>$B$8&amp;"."&amp;[4]Ratings!B25</f>
        <v>2.1</v>
      </c>
      <c r="C9" s="7" t="s">
        <v>28</v>
      </c>
      <c r="D9" s="4" t="s">
        <v>29</v>
      </c>
      <c r="E9" s="6" t="s">
        <v>30</v>
      </c>
      <c r="F9" s="6" t="s">
        <v>31</v>
      </c>
      <c r="G9" s="5" t="s">
        <v>14</v>
      </c>
      <c r="H9" s="4" t="s">
        <v>32</v>
      </c>
      <c r="K9" s="3" t="str">
        <f>IFERROR(VLOOKUP(CONCATENATE(E9,F9),[4]Ratings!$H$3:$I$27,2,FALSE),)</f>
        <v>Green</v>
      </c>
    </row>
    <row r="10" spans="2:11" ht="90.95">
      <c r="B10" s="6" t="str">
        <f>$B$8&amp;"."&amp;[4]Ratings!B26</f>
        <v>2.2</v>
      </c>
      <c r="C10" s="7" t="s">
        <v>33</v>
      </c>
      <c r="D10" s="4" t="s">
        <v>34</v>
      </c>
      <c r="E10" s="6" t="s">
        <v>30</v>
      </c>
      <c r="F10" s="6" t="s">
        <v>13</v>
      </c>
      <c r="G10" s="5" t="s">
        <v>14</v>
      </c>
      <c r="H10" s="4" t="s">
        <v>35</v>
      </c>
      <c r="K10" s="3" t="str">
        <f>IFERROR(VLOOKUP(CONCATENATE(E10,F10),[4]Ratings!$H$3:$I$27,2,FALSE),)</f>
        <v>Orange</v>
      </c>
    </row>
    <row r="11" spans="2:11" ht="65.099999999999994">
      <c r="B11" s="13" t="s">
        <v>36</v>
      </c>
      <c r="C11" s="7" t="s">
        <v>37</v>
      </c>
      <c r="D11" s="4" t="s">
        <v>38</v>
      </c>
      <c r="E11" s="6" t="s">
        <v>30</v>
      </c>
      <c r="F11" s="6" t="s">
        <v>18</v>
      </c>
      <c r="G11" s="5" t="s">
        <v>14</v>
      </c>
      <c r="H11" s="4" t="s">
        <v>39</v>
      </c>
      <c r="K11" s="3"/>
    </row>
    <row r="12" spans="2:11" ht="51.95">
      <c r="B12" s="6" t="s">
        <v>40</v>
      </c>
      <c r="C12" s="7" t="s">
        <v>41</v>
      </c>
      <c r="D12" s="4" t="s">
        <v>42</v>
      </c>
      <c r="E12" s="6" t="s">
        <v>30</v>
      </c>
      <c r="F12" s="6" t="s">
        <v>13</v>
      </c>
      <c r="G12" s="5" t="s">
        <v>14</v>
      </c>
      <c r="H12" s="4" t="s">
        <v>43</v>
      </c>
      <c r="K12" s="3" t="str">
        <f>IFERROR(VLOOKUP(CONCATENATE(E12,F12),[4]Ratings!$H$3:$I$27,2,FALSE),)</f>
        <v>Orange</v>
      </c>
    </row>
    <row r="13" spans="2:11">
      <c r="B13" s="8">
        <v>3</v>
      </c>
      <c r="C13" s="117" t="s">
        <v>44</v>
      </c>
      <c r="D13" s="118"/>
      <c r="E13" s="118"/>
      <c r="F13" s="118"/>
      <c r="G13" s="118"/>
      <c r="H13" s="119"/>
      <c r="K13" s="3">
        <f>IFERROR(VLOOKUP(CONCATENATE(E13,F13),[4]Ratings!$H$3:$I$27,2,FALSE),)</f>
        <v>0</v>
      </c>
    </row>
    <row r="14" spans="2:11" ht="39">
      <c r="B14" s="6" t="str">
        <f>$B$13&amp;"."&amp;[4]Ratings!B25</f>
        <v>3.1</v>
      </c>
      <c r="C14" s="7" t="s">
        <v>45</v>
      </c>
      <c r="D14" s="4" t="s">
        <v>46</v>
      </c>
      <c r="E14" s="6" t="s">
        <v>12</v>
      </c>
      <c r="F14" s="6" t="s">
        <v>18</v>
      </c>
      <c r="G14" s="5" t="s">
        <v>47</v>
      </c>
      <c r="H14" s="4" t="s">
        <v>48</v>
      </c>
      <c r="K14" s="3" t="str">
        <f>IFERROR(VLOOKUP(CONCATENATE(E14,F14),[4]Ratings!$H$3:$I$27,2,FALSE),)</f>
        <v>Orange</v>
      </c>
    </row>
    <row r="15" spans="2:11" ht="51.95">
      <c r="B15" s="6" t="str">
        <f>$B$13&amp;"."&amp;[4]Ratings!B26</f>
        <v>3.2</v>
      </c>
      <c r="C15" s="7" t="s">
        <v>49</v>
      </c>
      <c r="D15" s="4" t="s">
        <v>50</v>
      </c>
      <c r="E15" s="6" t="s">
        <v>30</v>
      </c>
      <c r="F15" s="6" t="s">
        <v>13</v>
      </c>
      <c r="G15" s="5" t="s">
        <v>14</v>
      </c>
      <c r="H15" s="4" t="s">
        <v>51</v>
      </c>
      <c r="K15" s="3" t="str">
        <f>IFERROR(VLOOKUP(CONCATENATE(E15,F15),[4]Ratings!$H$3:$I$27,2,FALSE),)</f>
        <v>Orange</v>
      </c>
    </row>
    <row r="16" spans="2:11" ht="78">
      <c r="B16" s="6" t="str">
        <f>$B$13&amp;"."&amp;[4]Ratings!B27</f>
        <v>3.3</v>
      </c>
      <c r="C16" s="7" t="s">
        <v>52</v>
      </c>
      <c r="D16" s="4" t="s">
        <v>53</v>
      </c>
      <c r="E16" s="6" t="s">
        <v>30</v>
      </c>
      <c r="F16" s="6" t="s">
        <v>13</v>
      </c>
      <c r="G16" s="5" t="s">
        <v>14</v>
      </c>
      <c r="H16" s="4" t="s">
        <v>54</v>
      </c>
      <c r="K16" s="3" t="str">
        <f>IFERROR(VLOOKUP(CONCATENATE(E16,F16),[4]Ratings!$H$3:$I$27,2,FALSE),)</f>
        <v>Orange</v>
      </c>
    </row>
    <row r="17" spans="2:11">
      <c r="B17" s="8">
        <v>4</v>
      </c>
      <c r="C17" s="117" t="s">
        <v>55</v>
      </c>
      <c r="D17" s="118"/>
      <c r="E17" s="118"/>
      <c r="F17" s="118"/>
      <c r="G17" s="118"/>
      <c r="H17" s="119"/>
      <c r="K17" s="3">
        <f>IFERROR(VLOOKUP(CONCATENATE(E17,F17),[4]Ratings!$H$3:$I$27,2,FALSE),)</f>
        <v>0</v>
      </c>
    </row>
    <row r="18" spans="2:11" ht="39">
      <c r="B18" s="6" t="str">
        <f>$B$17&amp;"."&amp;[4]Ratings!B25</f>
        <v>4.1</v>
      </c>
      <c r="C18" s="7" t="s">
        <v>56</v>
      </c>
      <c r="D18" s="4" t="s">
        <v>57</v>
      </c>
      <c r="E18" s="6" t="s">
        <v>30</v>
      </c>
      <c r="F18" s="6" t="s">
        <v>18</v>
      </c>
      <c r="G18" s="5" t="s">
        <v>14</v>
      </c>
      <c r="H18" s="4" t="s">
        <v>58</v>
      </c>
      <c r="K18" s="3" t="str">
        <f>IFERROR(VLOOKUP(CONCATENATE(E18,F18),[4]Ratings!$H$3:$I$27,2,FALSE),)</f>
        <v>Yellow</v>
      </c>
    </row>
    <row r="19" spans="2:11" ht="51.95">
      <c r="B19" s="6" t="str">
        <f>$B$17&amp;"."&amp;[4]Ratings!B26</f>
        <v>4.2</v>
      </c>
      <c r="C19" s="7" t="s">
        <v>59</v>
      </c>
      <c r="D19" s="4" t="s">
        <v>60</v>
      </c>
      <c r="E19" s="6" t="s">
        <v>30</v>
      </c>
      <c r="F19" s="6" t="s">
        <v>18</v>
      </c>
      <c r="G19" s="5" t="s">
        <v>14</v>
      </c>
      <c r="H19" s="4" t="s">
        <v>61</v>
      </c>
      <c r="K19" s="3" t="str">
        <f>IFERROR(VLOOKUP(CONCATENATE(E19,F19),[4]Ratings!$H$3:$I$27,2,FALSE),)</f>
        <v>Yellow</v>
      </c>
    </row>
  </sheetData>
  <mergeCells count="4">
    <mergeCell ref="C3:H3"/>
    <mergeCell ref="C8:H8"/>
    <mergeCell ref="C13:H13"/>
    <mergeCell ref="C17:H17"/>
  </mergeCells>
  <conditionalFormatting sqref="B1:B1048576">
    <cfRule type="expression" dxfId="19" priority="1">
      <formula>K1="Red"</formula>
    </cfRule>
    <cfRule type="expression" dxfId="18" priority="2">
      <formula>K1="Orange"</formula>
    </cfRule>
    <cfRule type="expression" dxfId="17" priority="3">
      <formula>K1="Yellow"</formula>
    </cfRule>
    <cfRule type="expression" dxfId="16" priority="4">
      <formula>K1="Green"</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9077-80D4-4371-B68C-699A55BBAECB}">
  <dimension ref="B1:L32"/>
  <sheetViews>
    <sheetView showGridLines="0" tabSelected="1" zoomScale="82" zoomScaleNormal="82" workbookViewId="0">
      <pane xSplit="1" ySplit="2" topLeftCell="B28" activePane="bottomRight" state="frozen"/>
      <selection pane="bottomRight" activeCell="K31" sqref="K31"/>
      <selection pane="bottomLeft" activeCell="A3" sqref="A3"/>
      <selection pane="topRight" activeCell="B1" sqref="B1"/>
    </sheetView>
  </sheetViews>
  <sheetFormatPr defaultColWidth="33.42578125" defaultRowHeight="14.45"/>
  <cols>
    <col min="1" max="1" width="2" style="14" customWidth="1"/>
    <col min="2" max="2" width="5.140625" style="14" bestFit="1" customWidth="1"/>
    <col min="3" max="3" width="27.5703125" style="14" customWidth="1"/>
    <col min="4" max="4" width="40.7109375" style="15" customWidth="1"/>
    <col min="5" max="5" width="16" style="14" customWidth="1"/>
    <col min="6" max="6" width="14.28515625" style="14" customWidth="1"/>
    <col min="7" max="7" width="41.5703125" style="14" customWidth="1"/>
    <col min="8" max="8" width="21.42578125" style="14" customWidth="1"/>
    <col min="9" max="9" width="24.85546875" style="14" customWidth="1"/>
    <col min="10" max="10" width="53.5703125" style="14" customWidth="1"/>
    <col min="11" max="16384" width="33.42578125" style="14"/>
  </cols>
  <sheetData>
    <row r="1" spans="2:12" ht="72" customHeight="1">
      <c r="D1" s="27"/>
      <c r="E1" s="29" t="s">
        <v>62</v>
      </c>
    </row>
    <row r="2" spans="2:12">
      <c r="B2" s="11" t="s">
        <v>2</v>
      </c>
      <c r="C2" s="12" t="s">
        <v>3</v>
      </c>
      <c r="D2" s="11" t="s">
        <v>8</v>
      </c>
      <c r="E2" s="11" t="s">
        <v>5</v>
      </c>
      <c r="F2" s="11" t="s">
        <v>63</v>
      </c>
      <c r="G2" s="10" t="s">
        <v>64</v>
      </c>
      <c r="H2" s="10" t="s">
        <v>65</v>
      </c>
      <c r="I2" s="10" t="s">
        <v>66</v>
      </c>
      <c r="J2" s="10" t="s">
        <v>67</v>
      </c>
    </row>
    <row r="3" spans="2:12">
      <c r="B3" s="21">
        <v>1</v>
      </c>
      <c r="C3" s="117" t="s">
        <v>68</v>
      </c>
      <c r="D3" s="118"/>
      <c r="E3" s="118"/>
      <c r="F3" s="118"/>
      <c r="G3" s="118"/>
      <c r="H3" s="117"/>
      <c r="I3" s="118"/>
      <c r="J3" s="118"/>
      <c r="K3" s="118"/>
      <c r="L3" s="118"/>
    </row>
    <row r="4" spans="2:12" ht="108" customHeight="1">
      <c r="B4" s="6" t="str">
        <f>$B$3&amp;"."&amp;[5]Ratings!B20</f>
        <v>1.1</v>
      </c>
      <c r="C4" s="4" t="s">
        <v>69</v>
      </c>
      <c r="D4" s="4" t="s">
        <v>70</v>
      </c>
      <c r="E4" s="6" t="s">
        <v>12</v>
      </c>
      <c r="F4" s="30" t="s">
        <v>18</v>
      </c>
      <c r="G4" s="4" t="s">
        <v>71</v>
      </c>
      <c r="H4" s="35" t="s">
        <v>72</v>
      </c>
      <c r="I4" s="31" t="s">
        <v>73</v>
      </c>
      <c r="J4" s="31" t="s">
        <v>74</v>
      </c>
    </row>
    <row r="5" spans="2:12" ht="90.95">
      <c r="B5" s="6" t="str">
        <f>$B$3&amp;"."&amp;[5]Ratings!B21</f>
        <v>1.2</v>
      </c>
      <c r="C5" s="32" t="s">
        <v>75</v>
      </c>
      <c r="D5" s="32" t="s">
        <v>76</v>
      </c>
      <c r="E5" s="33" t="s">
        <v>12</v>
      </c>
      <c r="F5" s="34" t="s">
        <v>18</v>
      </c>
      <c r="G5" s="36" t="s">
        <v>77</v>
      </c>
      <c r="H5" s="35" t="s">
        <v>78</v>
      </c>
      <c r="I5" s="31" t="s">
        <v>79</v>
      </c>
      <c r="J5" s="31" t="s">
        <v>80</v>
      </c>
    </row>
    <row r="6" spans="2:12" ht="82.5" customHeight="1">
      <c r="B6" s="6" t="str">
        <f>$B$3&amp;"."&amp;[5]Ratings!B22</f>
        <v>1.3</v>
      </c>
      <c r="C6" s="4" t="s">
        <v>81</v>
      </c>
      <c r="D6" s="4" t="s">
        <v>82</v>
      </c>
      <c r="E6" s="6" t="s">
        <v>12</v>
      </c>
      <c r="F6" s="30" t="s">
        <v>18</v>
      </c>
      <c r="G6" s="37" t="s">
        <v>83</v>
      </c>
      <c r="H6" s="31" t="s">
        <v>84</v>
      </c>
      <c r="I6" s="31" t="s">
        <v>79</v>
      </c>
      <c r="J6" s="31" t="s">
        <v>85</v>
      </c>
    </row>
    <row r="7" spans="2:12" ht="51.95">
      <c r="B7" s="6" t="str">
        <f>$B$3&amp;"."&amp;[5]Ratings!B23</f>
        <v>1.4</v>
      </c>
      <c r="C7" s="4" t="s">
        <v>86</v>
      </c>
      <c r="D7" s="4" t="s">
        <v>87</v>
      </c>
      <c r="E7" s="6" t="s">
        <v>12</v>
      </c>
      <c r="F7" s="30" t="s">
        <v>18</v>
      </c>
      <c r="G7" s="37" t="s">
        <v>88</v>
      </c>
      <c r="H7" s="31" t="s">
        <v>84</v>
      </c>
      <c r="I7" s="31" t="s">
        <v>79</v>
      </c>
      <c r="J7" s="31" t="s">
        <v>89</v>
      </c>
    </row>
    <row r="8" spans="2:12" ht="65.099999999999994">
      <c r="B8" s="26" t="str">
        <f>$B$3&amp;"."&amp;[5]Ratings!B24</f>
        <v>1.5</v>
      </c>
      <c r="C8" s="4" t="s">
        <v>90</v>
      </c>
      <c r="D8" s="4" t="s">
        <v>91</v>
      </c>
      <c r="E8" s="6" t="s">
        <v>12</v>
      </c>
      <c r="F8" s="30" t="s">
        <v>18</v>
      </c>
      <c r="G8" s="37" t="s">
        <v>92</v>
      </c>
      <c r="H8" s="31" t="s">
        <v>84</v>
      </c>
      <c r="I8" s="31" t="s">
        <v>79</v>
      </c>
      <c r="J8" s="31" t="s">
        <v>93</v>
      </c>
    </row>
    <row r="9" spans="2:12" ht="90.95">
      <c r="B9" s="6" t="str">
        <f>$B$3&amp;"."&amp;[5]Ratings!B25</f>
        <v>1.6</v>
      </c>
      <c r="C9" s="4" t="s">
        <v>94</v>
      </c>
      <c r="D9" s="4" t="s">
        <v>95</v>
      </c>
      <c r="E9" s="6" t="s">
        <v>12</v>
      </c>
      <c r="F9" s="6" t="s">
        <v>13</v>
      </c>
      <c r="G9" s="37" t="s">
        <v>96</v>
      </c>
      <c r="H9" s="31" t="s">
        <v>97</v>
      </c>
      <c r="I9" s="31" t="s">
        <v>79</v>
      </c>
      <c r="J9" s="31" t="s">
        <v>98</v>
      </c>
    </row>
    <row r="10" spans="2:12">
      <c r="B10" s="21">
        <v>3</v>
      </c>
      <c r="C10" s="117" t="s">
        <v>99</v>
      </c>
      <c r="D10" s="118"/>
      <c r="E10" s="118"/>
      <c r="F10" s="118"/>
      <c r="G10" s="118"/>
      <c r="H10" s="38"/>
      <c r="I10" s="38"/>
      <c r="J10" s="38"/>
    </row>
    <row r="11" spans="2:12">
      <c r="B11" s="22" t="s">
        <v>100</v>
      </c>
      <c r="C11" s="122" t="s">
        <v>101</v>
      </c>
      <c r="D11" s="123"/>
      <c r="E11" s="123"/>
      <c r="F11" s="123"/>
      <c r="G11" s="123"/>
      <c r="H11" s="39"/>
      <c r="I11" s="39"/>
      <c r="J11" s="39"/>
    </row>
    <row r="12" spans="2:12" ht="90.95">
      <c r="B12" s="24" t="str">
        <f>$B$11&amp;"."&amp;[5]Ratings!B20</f>
        <v>3.1.1</v>
      </c>
      <c r="C12" s="20" t="s">
        <v>102</v>
      </c>
      <c r="D12" s="17" t="s">
        <v>103</v>
      </c>
      <c r="E12" s="24" t="s">
        <v>104</v>
      </c>
      <c r="F12" s="30" t="s">
        <v>18</v>
      </c>
      <c r="G12" s="40" t="s">
        <v>105</v>
      </c>
      <c r="H12" s="31" t="s">
        <v>106</v>
      </c>
      <c r="I12" s="35" t="s">
        <v>107</v>
      </c>
      <c r="J12" s="31" t="s">
        <v>108</v>
      </c>
    </row>
    <row r="13" spans="2:12" ht="29.1">
      <c r="B13" s="24" t="str">
        <f>$B$11&amp;"."&amp;[5]Ratings!B21</f>
        <v>3.1.2</v>
      </c>
      <c r="C13" s="18" t="s">
        <v>109</v>
      </c>
      <c r="D13" s="20" t="s">
        <v>110</v>
      </c>
      <c r="E13" s="24" t="s">
        <v>104</v>
      </c>
      <c r="F13" s="30" t="s">
        <v>18</v>
      </c>
      <c r="G13" s="40" t="s">
        <v>111</v>
      </c>
      <c r="H13" s="31" t="s">
        <v>106</v>
      </c>
      <c r="I13" s="31" t="s">
        <v>79</v>
      </c>
      <c r="J13" s="31" t="s">
        <v>112</v>
      </c>
    </row>
    <row r="14" spans="2:12" ht="78">
      <c r="B14" s="25" t="str">
        <f>$B$11&amp;"."&amp;[5]Ratings!B22</f>
        <v>3.1.3</v>
      </c>
      <c r="C14" s="18" t="s">
        <v>113</v>
      </c>
      <c r="D14" s="20" t="s">
        <v>114</v>
      </c>
      <c r="E14" s="24" t="s">
        <v>12</v>
      </c>
      <c r="F14" s="24" t="s">
        <v>13</v>
      </c>
      <c r="G14" s="40" t="s">
        <v>115</v>
      </c>
      <c r="H14" s="31" t="s">
        <v>116</v>
      </c>
      <c r="I14" s="31" t="s">
        <v>79</v>
      </c>
      <c r="J14" s="31" t="s">
        <v>117</v>
      </c>
    </row>
    <row r="15" spans="2:12" ht="65.099999999999994">
      <c r="B15" s="25" t="s">
        <v>118</v>
      </c>
      <c r="C15" s="18" t="s">
        <v>119</v>
      </c>
      <c r="D15" s="20" t="s">
        <v>120</v>
      </c>
      <c r="E15" s="24" t="s">
        <v>12</v>
      </c>
      <c r="F15" s="24" t="s">
        <v>13</v>
      </c>
      <c r="G15" s="23" t="s">
        <v>121</v>
      </c>
      <c r="H15" s="31" t="s">
        <v>122</v>
      </c>
      <c r="I15" s="31" t="s">
        <v>123</v>
      </c>
      <c r="J15" s="31" t="s">
        <v>124</v>
      </c>
    </row>
    <row r="16" spans="2:12">
      <c r="B16" s="22" t="s">
        <v>125</v>
      </c>
      <c r="C16" s="122" t="s">
        <v>126</v>
      </c>
      <c r="D16" s="123"/>
      <c r="E16" s="123"/>
      <c r="F16" s="123"/>
      <c r="G16" s="123"/>
      <c r="H16" s="39"/>
      <c r="I16" s="39"/>
      <c r="J16" s="39"/>
    </row>
    <row r="17" spans="2:10" ht="51.95">
      <c r="B17" s="6" t="str">
        <f>$B$16&amp;"."&amp;[5]Ratings!B20</f>
        <v>3.2.1</v>
      </c>
      <c r="C17" s="18" t="s">
        <v>127</v>
      </c>
      <c r="D17" s="20" t="s">
        <v>128</v>
      </c>
      <c r="E17" s="6" t="s">
        <v>12</v>
      </c>
      <c r="F17" s="6" t="s">
        <v>13</v>
      </c>
      <c r="G17" s="37" t="s">
        <v>129</v>
      </c>
      <c r="H17" s="35" t="s">
        <v>130</v>
      </c>
      <c r="I17" s="31" t="s">
        <v>79</v>
      </c>
      <c r="J17" s="31" t="s">
        <v>131</v>
      </c>
    </row>
    <row r="18" spans="2:10" ht="57.95">
      <c r="B18" s="6" t="str">
        <f>$B$16&amp;"."&amp;[5]Ratings!B22</f>
        <v>3.2.3</v>
      </c>
      <c r="C18" s="4" t="s">
        <v>132</v>
      </c>
      <c r="D18" s="4" t="s">
        <v>133</v>
      </c>
      <c r="E18" s="6" t="s">
        <v>104</v>
      </c>
      <c r="F18" s="30" t="s">
        <v>18</v>
      </c>
      <c r="G18" s="37" t="s">
        <v>134</v>
      </c>
      <c r="H18" s="31" t="s">
        <v>135</v>
      </c>
      <c r="I18" s="31" t="s">
        <v>79</v>
      </c>
      <c r="J18" s="31" t="s">
        <v>136</v>
      </c>
    </row>
    <row r="19" spans="2:10" ht="65.099999999999994">
      <c r="B19" s="6" t="str">
        <f>$B$16&amp;"."&amp;[5]Ratings!B23</f>
        <v>3.2.4</v>
      </c>
      <c r="C19" s="4" t="s">
        <v>137</v>
      </c>
      <c r="D19" s="4" t="s">
        <v>138</v>
      </c>
      <c r="E19" s="6" t="s">
        <v>104</v>
      </c>
      <c r="F19" s="30" t="s">
        <v>18</v>
      </c>
      <c r="G19" s="37" t="s">
        <v>139</v>
      </c>
      <c r="H19" s="31" t="s">
        <v>78</v>
      </c>
      <c r="I19" s="31" t="s">
        <v>79</v>
      </c>
      <c r="J19" s="31" t="s">
        <v>131</v>
      </c>
    </row>
    <row r="20" spans="2:10">
      <c r="B20" s="22" t="s">
        <v>140</v>
      </c>
      <c r="C20" s="122" t="s">
        <v>141</v>
      </c>
      <c r="D20" s="123"/>
      <c r="E20" s="123"/>
      <c r="F20" s="123"/>
      <c r="G20" s="123"/>
      <c r="H20" s="39"/>
      <c r="I20" s="39"/>
      <c r="J20" s="41">
        <f>IFERROR(VLOOKUP(CONCATENATE(E20,F20),[5]Ratings!$H$3:$I$27,2,FALSE),)</f>
        <v>0</v>
      </c>
    </row>
    <row r="21" spans="2:10" ht="29.1">
      <c r="B21" s="6" t="str">
        <f>$B$20&amp;"."&amp;[5]Ratings!B20</f>
        <v>3.3.1</v>
      </c>
      <c r="C21" s="4" t="s">
        <v>142</v>
      </c>
      <c r="D21" s="4" t="s">
        <v>143</v>
      </c>
      <c r="E21" s="6" t="s">
        <v>12</v>
      </c>
      <c r="F21" s="6" t="s">
        <v>13</v>
      </c>
      <c r="G21" s="4" t="s">
        <v>144</v>
      </c>
      <c r="H21" s="35" t="s">
        <v>78</v>
      </c>
      <c r="I21" s="31" t="s">
        <v>79</v>
      </c>
      <c r="J21" s="31" t="s">
        <v>131</v>
      </c>
    </row>
    <row r="22" spans="2:10" ht="51.95">
      <c r="B22" s="6" t="str">
        <f>$B$20&amp;"."&amp;[5]Ratings!B21</f>
        <v>3.3.2</v>
      </c>
      <c r="C22" s="4" t="s">
        <v>145</v>
      </c>
      <c r="D22" s="4" t="s">
        <v>146</v>
      </c>
      <c r="E22" s="6" t="s">
        <v>30</v>
      </c>
      <c r="F22" s="6" t="s">
        <v>13</v>
      </c>
      <c r="G22" s="4" t="s">
        <v>147</v>
      </c>
      <c r="H22" s="31" t="s">
        <v>148</v>
      </c>
      <c r="I22" s="31" t="s">
        <v>79</v>
      </c>
      <c r="J22" s="31" t="s">
        <v>149</v>
      </c>
    </row>
    <row r="23" spans="2:10" ht="51.95">
      <c r="B23" s="13" t="str">
        <f>$B$20&amp;"."&amp;[5]Ratings!B22</f>
        <v>3.3.3</v>
      </c>
      <c r="C23" s="4" t="s">
        <v>150</v>
      </c>
      <c r="D23" s="4" t="s">
        <v>151</v>
      </c>
      <c r="E23" s="6" t="s">
        <v>12</v>
      </c>
      <c r="F23" s="6" t="s">
        <v>13</v>
      </c>
      <c r="G23" s="4" t="s">
        <v>152</v>
      </c>
      <c r="H23" s="31" t="s">
        <v>153</v>
      </c>
      <c r="I23" s="31" t="s">
        <v>79</v>
      </c>
      <c r="J23" s="31" t="s">
        <v>131</v>
      </c>
    </row>
    <row r="24" spans="2:10" ht="51.95">
      <c r="B24" s="13" t="str">
        <f>$B$20&amp;"."&amp;[5]Ratings!B23</f>
        <v>3.3.4</v>
      </c>
      <c r="C24" s="4" t="s">
        <v>154</v>
      </c>
      <c r="D24" s="4" t="s">
        <v>155</v>
      </c>
      <c r="E24" s="6" t="s">
        <v>30</v>
      </c>
      <c r="F24" s="6" t="s">
        <v>13</v>
      </c>
      <c r="G24" s="4" t="s">
        <v>156</v>
      </c>
      <c r="H24" s="31" t="s">
        <v>153</v>
      </c>
      <c r="I24" s="31" t="s">
        <v>79</v>
      </c>
      <c r="J24" s="31" t="s">
        <v>131</v>
      </c>
    </row>
    <row r="25" spans="2:10">
      <c r="B25" s="21">
        <v>4</v>
      </c>
      <c r="C25" s="121" t="s">
        <v>157</v>
      </c>
      <c r="D25" s="121"/>
      <c r="E25" s="121"/>
      <c r="F25" s="121"/>
      <c r="G25" s="121"/>
      <c r="H25" s="38"/>
      <c r="I25" s="38"/>
      <c r="J25" s="42">
        <f>IFERROR(VLOOKUP(CONCATENATE(E25,F25),[5]Ratings!$H$3:$I$27,2,FALSE),)</f>
        <v>0</v>
      </c>
    </row>
    <row r="26" spans="2:10">
      <c r="B26" s="19" t="s">
        <v>158</v>
      </c>
      <c r="C26" s="120" t="s">
        <v>159</v>
      </c>
      <c r="D26" s="120"/>
      <c r="E26" s="120"/>
      <c r="F26" s="120"/>
      <c r="G26" s="120"/>
      <c r="H26" s="39"/>
      <c r="I26" s="39"/>
      <c r="J26" s="41">
        <f>IFERROR(VLOOKUP(CONCATENATE(E26,F26),[5]Ratings!$H$3:$I$27,2,FALSE),)</f>
        <v>0</v>
      </c>
    </row>
    <row r="27" spans="2:10" ht="57.95">
      <c r="B27" s="6" t="str">
        <f>$B$26&amp;"."&amp;[5]Ratings!B20</f>
        <v>4.1.1</v>
      </c>
      <c r="C27" s="18" t="s">
        <v>160</v>
      </c>
      <c r="D27" s="20" t="s">
        <v>161</v>
      </c>
      <c r="E27" s="6" t="s">
        <v>12</v>
      </c>
      <c r="F27" s="30" t="s">
        <v>18</v>
      </c>
      <c r="G27" s="7" t="s">
        <v>162</v>
      </c>
      <c r="H27" s="35" t="s">
        <v>163</v>
      </c>
      <c r="I27" s="31" t="s">
        <v>164</v>
      </c>
      <c r="J27" s="31" t="s">
        <v>165</v>
      </c>
    </row>
    <row r="28" spans="2:10" ht="57.95">
      <c r="B28" s="43" t="s">
        <v>166</v>
      </c>
      <c r="C28" s="18" t="s">
        <v>167</v>
      </c>
      <c r="D28" s="20" t="s">
        <v>168</v>
      </c>
      <c r="E28" s="6" t="s">
        <v>12</v>
      </c>
      <c r="F28" s="30" t="s">
        <v>18</v>
      </c>
      <c r="G28" s="7" t="s">
        <v>169</v>
      </c>
      <c r="H28" s="35" t="s">
        <v>122</v>
      </c>
      <c r="I28" s="31" t="s">
        <v>170</v>
      </c>
      <c r="J28" s="31" t="s">
        <v>124</v>
      </c>
    </row>
    <row r="29" spans="2:10" ht="57.95">
      <c r="B29" s="43" t="s">
        <v>171</v>
      </c>
      <c r="C29" s="18" t="s">
        <v>172</v>
      </c>
      <c r="D29" s="20" t="s">
        <v>173</v>
      </c>
      <c r="E29" s="6" t="s">
        <v>12</v>
      </c>
      <c r="F29" s="30" t="s">
        <v>18</v>
      </c>
      <c r="G29" s="7" t="s">
        <v>174</v>
      </c>
      <c r="H29" s="35" t="s">
        <v>163</v>
      </c>
      <c r="I29" s="31" t="s">
        <v>164</v>
      </c>
      <c r="J29" s="31" t="s">
        <v>175</v>
      </c>
    </row>
    <row r="30" spans="2:10">
      <c r="B30" s="19" t="s">
        <v>176</v>
      </c>
      <c r="C30" s="120" t="s">
        <v>177</v>
      </c>
      <c r="D30" s="120"/>
      <c r="E30" s="120"/>
      <c r="F30" s="120"/>
      <c r="G30" s="120"/>
      <c r="H30" s="39"/>
      <c r="I30" s="39"/>
      <c r="J30" s="41">
        <f>IFERROR(VLOOKUP(CONCATENATE(E30,F30),[5]Ratings!$H$3:$I$27,2,FALSE),)</f>
        <v>0</v>
      </c>
    </row>
    <row r="31" spans="2:10" ht="39">
      <c r="B31" s="6" t="str">
        <f>$B$30&amp;"."&amp;[5]Ratings!B20</f>
        <v>4.2.1</v>
      </c>
      <c r="C31" s="18" t="s">
        <v>178</v>
      </c>
      <c r="D31" s="17" t="s">
        <v>179</v>
      </c>
      <c r="E31" s="6" t="s">
        <v>12</v>
      </c>
      <c r="F31" s="30" t="s">
        <v>18</v>
      </c>
      <c r="G31" s="4" t="s">
        <v>180</v>
      </c>
      <c r="H31" s="35" t="s">
        <v>78</v>
      </c>
      <c r="I31" s="31" t="s">
        <v>181</v>
      </c>
      <c r="J31" s="31" t="s">
        <v>131</v>
      </c>
    </row>
    <row r="32" spans="2:10" ht="51.95">
      <c r="B32" s="6" t="str">
        <f>$B$30&amp;"."&amp;[5]Ratings!B23</f>
        <v>4.2.4</v>
      </c>
      <c r="C32" s="4" t="s">
        <v>182</v>
      </c>
      <c r="D32" s="4" t="s">
        <v>183</v>
      </c>
      <c r="E32" s="6" t="s">
        <v>104</v>
      </c>
      <c r="F32" s="30" t="s">
        <v>18</v>
      </c>
      <c r="G32" s="16" t="s">
        <v>184</v>
      </c>
      <c r="H32" s="35" t="s">
        <v>78</v>
      </c>
      <c r="I32" s="31" t="s">
        <v>181</v>
      </c>
      <c r="J32" s="31" t="s">
        <v>131</v>
      </c>
    </row>
  </sheetData>
  <mergeCells count="9">
    <mergeCell ref="H3:L3"/>
    <mergeCell ref="C26:G26"/>
    <mergeCell ref="C30:G30"/>
    <mergeCell ref="C3:G3"/>
    <mergeCell ref="C10:G10"/>
    <mergeCell ref="C25:G25"/>
    <mergeCell ref="C11:G11"/>
    <mergeCell ref="C16:G16"/>
    <mergeCell ref="C20:G20"/>
  </mergeCells>
  <conditionalFormatting sqref="B1:B1048576">
    <cfRule type="expression" dxfId="15" priority="1">
      <formula>J1="Red"</formula>
    </cfRule>
    <cfRule type="expression" dxfId="14" priority="2">
      <formula>J1="Orange"</formula>
    </cfRule>
    <cfRule type="expression" dxfId="13" priority="3">
      <formula>J1="Yellow"</formula>
    </cfRule>
    <cfRule type="expression" dxfId="12" priority="4">
      <formula>J1="Green"</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80F3-769C-4FF7-9C8A-215B8678C594}">
  <dimension ref="A1:L47"/>
  <sheetViews>
    <sheetView showGridLines="0" zoomScale="52" zoomScaleNormal="52" workbookViewId="0">
      <pane xSplit="1" ySplit="2" topLeftCell="B41" activePane="bottomRight" state="frozen"/>
      <selection pane="bottomRight" activeCell="I1" sqref="I1"/>
      <selection pane="bottomLeft" activeCell="A3" sqref="A3"/>
      <selection pane="topRight" activeCell="B1" sqref="B1"/>
    </sheetView>
  </sheetViews>
  <sheetFormatPr defaultColWidth="33.42578125" defaultRowHeight="14.45"/>
  <cols>
    <col min="1" max="1" width="2" customWidth="1"/>
    <col min="2" max="2" width="5.140625" bestFit="1" customWidth="1"/>
    <col min="3" max="3" width="32.5703125" bestFit="1" customWidth="1"/>
    <col min="5" max="6" width="21.85546875" customWidth="1"/>
    <col min="7" max="7" width="38.28515625" customWidth="1"/>
    <col min="10" max="10" width="66.42578125" customWidth="1"/>
    <col min="12" max="12" width="4.85546875" customWidth="1"/>
  </cols>
  <sheetData>
    <row r="1" spans="1:12" ht="195.75" customHeight="1">
      <c r="A1">
        <f ca="1">SUM(1:1)</f>
        <v>0</v>
      </c>
      <c r="B1">
        <f ca="1">SUM(1:1)</f>
        <v>0</v>
      </c>
      <c r="C1">
        <f ca="1">SUM(1:1)</f>
        <v>0</v>
      </c>
    </row>
    <row r="2" spans="1:12" ht="65.099999999999994">
      <c r="B2" s="11" t="s">
        <v>2</v>
      </c>
      <c r="C2" s="12" t="s">
        <v>3</v>
      </c>
      <c r="D2" s="11" t="s">
        <v>8</v>
      </c>
      <c r="E2" s="11" t="s">
        <v>5</v>
      </c>
      <c r="F2" s="11" t="s">
        <v>63</v>
      </c>
      <c r="G2" s="10" t="s">
        <v>64</v>
      </c>
      <c r="H2" s="44" t="s">
        <v>66</v>
      </c>
      <c r="I2" s="44" t="s">
        <v>65</v>
      </c>
      <c r="J2" s="45" t="s">
        <v>185</v>
      </c>
      <c r="L2" s="9"/>
    </row>
    <row r="3" spans="1:12">
      <c r="B3" s="8">
        <v>1</v>
      </c>
      <c r="C3" s="117" t="s">
        <v>68</v>
      </c>
      <c r="D3" s="118"/>
      <c r="E3" s="118"/>
      <c r="F3" s="118"/>
      <c r="G3" s="118"/>
      <c r="H3" s="118"/>
      <c r="I3" s="119"/>
      <c r="J3" s="46"/>
      <c r="L3" s="3"/>
    </row>
    <row r="4" spans="1:12" ht="126" customHeight="1">
      <c r="B4" s="6" t="str">
        <f>$B$3&amp;"."&amp;[6]Ratings!B20</f>
        <v>1.1</v>
      </c>
      <c r="C4" s="7" t="s">
        <v>186</v>
      </c>
      <c r="D4" s="4" t="s">
        <v>187</v>
      </c>
      <c r="E4" s="6" t="s">
        <v>188</v>
      </c>
      <c r="F4" s="6" t="s">
        <v>31</v>
      </c>
      <c r="G4" s="47" t="s">
        <v>189</v>
      </c>
      <c r="H4" s="47" t="s">
        <v>190</v>
      </c>
      <c r="I4" s="4" t="s">
        <v>191</v>
      </c>
      <c r="J4" s="48" t="s">
        <v>192</v>
      </c>
      <c r="L4" s="3" t="str">
        <f>IFERROR(VLOOKUP(CONCATENATE(E4,F4),[6]Ratings!$H$3:$I$27,2,FALSE),)</f>
        <v>Green</v>
      </c>
    </row>
    <row r="5" spans="1:12" ht="113.45" customHeight="1">
      <c r="B5" s="6" t="s">
        <v>193</v>
      </c>
      <c r="C5" s="7" t="s">
        <v>194</v>
      </c>
      <c r="D5" s="4" t="s">
        <v>195</v>
      </c>
      <c r="E5" s="6" t="s">
        <v>30</v>
      </c>
      <c r="F5" s="6" t="s">
        <v>18</v>
      </c>
      <c r="G5" s="47" t="s">
        <v>196</v>
      </c>
      <c r="H5" s="47" t="s">
        <v>197</v>
      </c>
      <c r="I5" s="4" t="s">
        <v>191</v>
      </c>
      <c r="J5" s="48" t="s">
        <v>198</v>
      </c>
      <c r="L5" s="3" t="str">
        <f>IFERROR(VLOOKUP(CONCATENATE(E5,F5),[6]Ratings!$H$3:$I$27,2,FALSE),)</f>
        <v>Yellow</v>
      </c>
    </row>
    <row r="6" spans="1:12">
      <c r="B6" s="6" t="str">
        <f>$B$3&amp;"."&amp;[6]Ratings!B22</f>
        <v>1.3</v>
      </c>
      <c r="C6" s="7"/>
      <c r="D6" s="4"/>
      <c r="E6" s="6"/>
      <c r="F6" s="6"/>
      <c r="G6" s="4"/>
      <c r="H6" s="4"/>
      <c r="I6" s="4"/>
      <c r="J6" s="49"/>
      <c r="L6" s="3">
        <f>IFERROR(VLOOKUP(CONCATENATE(E6,F6),[6]Ratings!$H$3:$I$27,2,FALSE),)</f>
        <v>0</v>
      </c>
    </row>
    <row r="7" spans="1:12">
      <c r="B7" s="6" t="str">
        <f>$B$3&amp;"."&amp;[6]Ratings!B23</f>
        <v>1.4</v>
      </c>
      <c r="C7" s="7"/>
      <c r="D7" s="4"/>
      <c r="E7" s="6"/>
      <c r="F7" s="6"/>
      <c r="G7" s="4"/>
      <c r="H7" s="4"/>
      <c r="I7" s="4"/>
      <c r="J7" s="49"/>
      <c r="L7" s="3">
        <f>IFERROR(VLOOKUP(CONCATENATE(E7,F7),[6]Ratings!$H$3:$I$27,2,FALSE),)</f>
        <v>0</v>
      </c>
    </row>
    <row r="8" spans="1:12">
      <c r="B8" s="6" t="str">
        <f>$B$3&amp;"."&amp;[6]Ratings!B24</f>
        <v>1.5</v>
      </c>
      <c r="C8" s="7"/>
      <c r="D8" s="4"/>
      <c r="E8" s="6"/>
      <c r="F8" s="6"/>
      <c r="G8" s="4"/>
      <c r="H8" s="4"/>
      <c r="I8" s="16"/>
      <c r="J8" s="49"/>
      <c r="L8" s="3">
        <f>IFERROR(VLOOKUP(CONCATENATE(E8,F8),[6]Ratings!$H$3:$I$27,2,FALSE),)</f>
        <v>0</v>
      </c>
    </row>
    <row r="9" spans="1:12">
      <c r="B9" s="6" t="str">
        <f>$B$3&amp;"."&amp;[6]Ratings!B25</f>
        <v>1.6</v>
      </c>
      <c r="C9" s="7"/>
      <c r="D9" s="4"/>
      <c r="E9" s="6"/>
      <c r="F9" s="6"/>
      <c r="G9" s="4"/>
      <c r="H9" s="4"/>
      <c r="I9" s="50"/>
      <c r="J9" s="49"/>
      <c r="L9" s="3">
        <f>IFERROR(VLOOKUP(CONCATENATE(E9,F9),[6]Ratings!$H$3:$I$27,2,FALSE),)</f>
        <v>0</v>
      </c>
    </row>
    <row r="10" spans="1:12">
      <c r="B10" s="8">
        <v>2</v>
      </c>
      <c r="C10" s="117" t="s">
        <v>199</v>
      </c>
      <c r="D10" s="118"/>
      <c r="E10" s="118"/>
      <c r="F10" s="118"/>
      <c r="G10" s="118"/>
      <c r="H10" s="118"/>
      <c r="I10" s="119"/>
      <c r="J10" s="51"/>
      <c r="L10" s="3">
        <f>IFERROR(VLOOKUP(CONCATENATE(E10,F10),[6]Ratings!$H$3:$I$27,2,FALSE),)</f>
        <v>0</v>
      </c>
    </row>
    <row r="11" spans="1:12">
      <c r="B11" s="6" t="str">
        <f>$B$10&amp;"."&amp;[6]Ratings!B20</f>
        <v>2.1</v>
      </c>
      <c r="C11" s="4"/>
      <c r="D11" s="4"/>
      <c r="E11" s="6"/>
      <c r="F11" s="6"/>
      <c r="G11" s="4"/>
      <c r="H11" s="4"/>
      <c r="I11" s="4"/>
      <c r="J11" s="49"/>
      <c r="L11" s="3">
        <f>IFERROR(VLOOKUP(CONCATENATE(E11,F11),[6]Ratings!$H$3:$I$27,2,FALSE),)</f>
        <v>0</v>
      </c>
    </row>
    <row r="12" spans="1:12">
      <c r="B12" s="6" t="str">
        <f>$B$10&amp;"."&amp;[6]Ratings!B21</f>
        <v>2.2</v>
      </c>
      <c r="C12" s="7"/>
      <c r="D12" s="4"/>
      <c r="E12" s="6"/>
      <c r="F12" s="6"/>
      <c r="G12" s="4"/>
      <c r="H12" s="4"/>
      <c r="I12" s="4"/>
      <c r="J12" s="49"/>
      <c r="L12" s="3">
        <f>IFERROR(VLOOKUP(CONCATENATE(E12,F12),[6]Ratings!$H$3:$I$27,2,FALSE),)</f>
        <v>0</v>
      </c>
    </row>
    <row r="13" spans="1:12">
      <c r="B13" s="6" t="str">
        <f>$B$10&amp;"."&amp;[6]Ratings!B22</f>
        <v>2.3</v>
      </c>
      <c r="C13" s="7"/>
      <c r="D13" s="4"/>
      <c r="E13" s="6"/>
      <c r="F13" s="6"/>
      <c r="G13" s="4"/>
      <c r="H13" s="4"/>
      <c r="I13" s="4"/>
      <c r="J13" s="49"/>
      <c r="L13" s="3">
        <f>IFERROR(VLOOKUP(CONCATENATE(E13,F13),[6]Ratings!$H$3:$I$27,2,FALSE),)</f>
        <v>0</v>
      </c>
    </row>
    <row r="14" spans="1:12">
      <c r="B14" s="6" t="str">
        <f>$B$10&amp;"."&amp;[6]Ratings!B23</f>
        <v>2.4</v>
      </c>
      <c r="C14" s="7"/>
      <c r="D14" s="4"/>
      <c r="E14" s="6"/>
      <c r="F14" s="6"/>
      <c r="G14" s="16"/>
      <c r="H14" s="16"/>
      <c r="I14" s="16"/>
      <c r="J14" s="49"/>
      <c r="L14" s="3">
        <f>IFERROR(VLOOKUP(CONCATENATE(E14,F14),[6]Ratings!$H$3:$I$27,2,FALSE),)</f>
        <v>0</v>
      </c>
    </row>
    <row r="15" spans="1:12">
      <c r="B15" s="8">
        <v>3</v>
      </c>
      <c r="C15" s="117" t="s">
        <v>99</v>
      </c>
      <c r="D15" s="118"/>
      <c r="E15" s="118"/>
      <c r="F15" s="118"/>
      <c r="G15" s="118"/>
      <c r="H15" s="118"/>
      <c r="I15" s="119"/>
      <c r="J15" s="51"/>
      <c r="L15" s="3">
        <f>IFERROR(VLOOKUP(CONCATENATE(E15,F15),[6]Ratings!$H$3:$I$27,2,FALSE),)</f>
        <v>0</v>
      </c>
    </row>
    <row r="16" spans="1:12">
      <c r="B16" s="52" t="s">
        <v>100</v>
      </c>
      <c r="C16" s="122" t="s">
        <v>101</v>
      </c>
      <c r="D16" s="123"/>
      <c r="E16" s="123"/>
      <c r="F16" s="123"/>
      <c r="G16" s="123"/>
      <c r="H16" s="123"/>
      <c r="I16" s="124"/>
      <c r="J16" s="53"/>
      <c r="L16" s="3">
        <f>IFERROR(VLOOKUP(CONCATENATE(E16,F16),[6]Ratings!$H$3:$I$27,2,FALSE),)</f>
        <v>0</v>
      </c>
    </row>
    <row r="17" spans="2:12" ht="78" customHeight="1">
      <c r="B17" s="6" t="str">
        <f>$B$16&amp;"."&amp;[6]Ratings!B20</f>
        <v>3.1.1</v>
      </c>
      <c r="C17" s="7" t="s">
        <v>200</v>
      </c>
      <c r="D17" s="4" t="s">
        <v>201</v>
      </c>
      <c r="E17" s="6" t="s">
        <v>30</v>
      </c>
      <c r="F17" s="6" t="s">
        <v>13</v>
      </c>
      <c r="G17" s="47" t="s">
        <v>202</v>
      </c>
      <c r="H17" s="4" t="s">
        <v>203</v>
      </c>
      <c r="I17" s="47" t="s">
        <v>204</v>
      </c>
      <c r="J17" s="54" t="s">
        <v>205</v>
      </c>
      <c r="L17" s="3" t="str">
        <f>IFERROR(VLOOKUP(CONCATENATE(E17,F17),[6]Ratings!$H$3:$I$27,2,FALSE),)</f>
        <v>Orange</v>
      </c>
    </row>
    <row r="18" spans="2:12" ht="96" customHeight="1">
      <c r="B18" s="6" t="str">
        <f>$B$16&amp;"."&amp;[6]Ratings!B21</f>
        <v>3.1.2</v>
      </c>
      <c r="C18" s="55"/>
      <c r="D18" s="56"/>
      <c r="E18" s="6"/>
      <c r="F18" s="6"/>
      <c r="G18" s="55"/>
      <c r="H18" s="56"/>
      <c r="I18" s="56"/>
      <c r="J18" s="49"/>
      <c r="L18" s="3">
        <f>IFERROR(VLOOKUP(CONCATENATE(E18,F18),[6]Ratings!$H$3:$I$27,2,FALSE),)</f>
        <v>0</v>
      </c>
    </row>
    <row r="19" spans="2:12">
      <c r="B19" s="6" t="str">
        <f>$B$16&amp;"."&amp;[6]Ratings!B22</f>
        <v>3.1.3</v>
      </c>
      <c r="C19" s="7"/>
      <c r="D19" s="4"/>
      <c r="E19" s="6"/>
      <c r="F19" s="6"/>
      <c r="G19" s="4"/>
      <c r="H19" s="4"/>
      <c r="I19" s="4"/>
      <c r="J19" s="49"/>
      <c r="L19" s="3">
        <f>IFERROR(VLOOKUP(CONCATENATE(E19,F19),[6]Ratings!$H$3:$I$27,2,FALSE),)</f>
        <v>0</v>
      </c>
    </row>
    <row r="20" spans="2:12">
      <c r="B20" s="52" t="s">
        <v>125</v>
      </c>
      <c r="C20" s="122" t="s">
        <v>126</v>
      </c>
      <c r="D20" s="123"/>
      <c r="E20" s="123"/>
      <c r="F20" s="123"/>
      <c r="G20" s="123"/>
      <c r="H20" s="123"/>
      <c r="I20" s="124"/>
      <c r="J20" s="53"/>
      <c r="L20" s="3">
        <f>IFERROR(VLOOKUP(CONCATENATE(E20,F20),[6]Ratings!$H$3:$I$27,2,FALSE),)</f>
        <v>0</v>
      </c>
    </row>
    <row r="21" spans="2:12" ht="99.75" customHeight="1">
      <c r="B21" s="6" t="str">
        <f>$B$20&amp;"."&amp;[6]Ratings!B20</f>
        <v>3.2.1</v>
      </c>
      <c r="C21" s="7" t="s">
        <v>206</v>
      </c>
      <c r="D21" s="4" t="s">
        <v>207</v>
      </c>
      <c r="E21" s="6" t="s">
        <v>30</v>
      </c>
      <c r="F21" s="6" t="s">
        <v>18</v>
      </c>
      <c r="G21" s="4" t="s">
        <v>208</v>
      </c>
      <c r="H21" s="4" t="s">
        <v>203</v>
      </c>
      <c r="I21" s="4" t="s">
        <v>204</v>
      </c>
      <c r="J21" s="54" t="s">
        <v>209</v>
      </c>
      <c r="L21" s="3" t="str">
        <f>IFERROR(VLOOKUP(CONCATENATE(E21,F21),[6]Ratings!$H$3:$I$27,2,FALSE),)</f>
        <v>Yellow</v>
      </c>
    </row>
    <row r="22" spans="2:12" ht="75" customHeight="1">
      <c r="B22" s="6" t="str">
        <f>$B$20&amp;"."&amp;[6]Ratings!B22</f>
        <v>3.2.3</v>
      </c>
      <c r="C22" s="7"/>
      <c r="D22" s="4"/>
      <c r="E22" s="6"/>
      <c r="F22" s="6"/>
      <c r="G22" s="4"/>
      <c r="H22" s="4"/>
      <c r="I22" s="4"/>
      <c r="J22" s="49"/>
      <c r="L22" s="3">
        <f>IFERROR(VLOOKUP(CONCATENATE(E22,F22),[6]Ratings!$H$3:$I$27,2,FALSE),)</f>
        <v>0</v>
      </c>
    </row>
    <row r="23" spans="2:12">
      <c r="B23" s="6" t="str">
        <f>$B$20&amp;"."&amp;[6]Ratings!B23</f>
        <v>3.2.4</v>
      </c>
      <c r="C23" s="7"/>
      <c r="D23" s="4"/>
      <c r="E23" s="6"/>
      <c r="F23" s="6"/>
      <c r="G23" s="4"/>
      <c r="H23" s="4"/>
      <c r="I23" s="4"/>
      <c r="J23" s="49"/>
      <c r="L23" s="3">
        <f>IFERROR(VLOOKUP(CONCATENATE(E23,F23),[6]Ratings!$H$3:$I$27,2,FALSE),)</f>
        <v>0</v>
      </c>
    </row>
    <row r="24" spans="2:12">
      <c r="B24" s="6" t="str">
        <f>$B$20&amp;"."&amp;[6]Ratings!B24</f>
        <v>3.2.5</v>
      </c>
      <c r="C24" s="7"/>
      <c r="D24" s="4"/>
      <c r="E24" s="6"/>
      <c r="F24" s="6"/>
      <c r="G24" s="4"/>
      <c r="H24" s="4"/>
      <c r="I24" s="4"/>
      <c r="J24" s="49"/>
      <c r="L24" s="3">
        <f>IFERROR(VLOOKUP(CONCATENATE(E24,F24),[6]Ratings!$H$3:$I$27,2,FALSE),)</f>
        <v>0</v>
      </c>
    </row>
    <row r="25" spans="2:12">
      <c r="B25" s="6" t="str">
        <f>$B$20&amp;"."&amp;[6]Ratings!B25</f>
        <v>3.2.6</v>
      </c>
      <c r="C25" s="7"/>
      <c r="D25" s="4"/>
      <c r="E25" s="6"/>
      <c r="F25" s="6"/>
      <c r="G25" s="4"/>
      <c r="H25" s="4"/>
      <c r="I25" s="4"/>
      <c r="J25" s="49"/>
      <c r="L25" s="3">
        <f>IFERROR(VLOOKUP(CONCATENATE(E25,F25),[6]Ratings!$H$3:$I$27,2,FALSE),)</f>
        <v>0</v>
      </c>
    </row>
    <row r="26" spans="2:12">
      <c r="B26" s="52" t="s">
        <v>140</v>
      </c>
      <c r="C26" s="122" t="s">
        <v>141</v>
      </c>
      <c r="D26" s="123"/>
      <c r="E26" s="123"/>
      <c r="F26" s="123"/>
      <c r="G26" s="123"/>
      <c r="H26" s="123"/>
      <c r="I26" s="124"/>
      <c r="J26" s="53"/>
      <c r="L26" s="3">
        <f>IFERROR(VLOOKUP(CONCATENATE(E26,F26),[6]Ratings!$H$3:$I$27,2,FALSE),)</f>
        <v>0</v>
      </c>
    </row>
    <row r="27" spans="2:12" ht="107.25" customHeight="1">
      <c r="B27" s="57" t="str">
        <f>$B$26&amp;"."&amp;[6]Ratings!B21</f>
        <v>3.3.2</v>
      </c>
      <c r="C27" s="58" t="s">
        <v>210</v>
      </c>
      <c r="D27" s="4" t="s">
        <v>211</v>
      </c>
      <c r="E27" s="6" t="s">
        <v>30</v>
      </c>
      <c r="F27" s="59" t="s">
        <v>18</v>
      </c>
      <c r="G27" s="4" t="s">
        <v>212</v>
      </c>
      <c r="H27" s="4" t="s">
        <v>203</v>
      </c>
      <c r="I27" s="4" t="s">
        <v>204</v>
      </c>
      <c r="J27" s="54" t="s">
        <v>213</v>
      </c>
      <c r="L27" s="3" t="str">
        <f>IFERROR(VLOOKUP(CONCATENATE(E27,F27),[6]Ratings!$H$3:$I$27,2,FALSE),)</f>
        <v>Yellow</v>
      </c>
    </row>
    <row r="28" spans="2:12" ht="66" customHeight="1">
      <c r="B28" s="57" t="str">
        <f>$B$26&amp;"."&amp;[6]Ratings!B22</f>
        <v>3.3.3</v>
      </c>
      <c r="C28" s="20" t="s">
        <v>214</v>
      </c>
      <c r="D28" s="20" t="s">
        <v>215</v>
      </c>
      <c r="E28" s="6" t="s">
        <v>30</v>
      </c>
      <c r="F28" s="6" t="s">
        <v>18</v>
      </c>
      <c r="G28" s="20" t="s">
        <v>216</v>
      </c>
      <c r="H28" s="4" t="s">
        <v>203</v>
      </c>
      <c r="I28" s="4" t="s">
        <v>204</v>
      </c>
      <c r="J28" s="54" t="s">
        <v>217</v>
      </c>
    </row>
    <row r="29" spans="2:12" ht="25.5" customHeight="1">
      <c r="B29" s="52" t="s">
        <v>218</v>
      </c>
      <c r="C29" s="122" t="s">
        <v>219</v>
      </c>
      <c r="D29" s="123"/>
      <c r="E29" s="123"/>
      <c r="F29" s="123"/>
      <c r="G29" s="123"/>
      <c r="H29" s="123"/>
      <c r="I29" s="124"/>
      <c r="J29" s="60"/>
      <c r="L29" s="3">
        <f>IFERROR(VLOOKUP(CONCATENATE(E29,F29),[6]Ratings!$H$3:$I$27,2,FALSE),)</f>
        <v>0</v>
      </c>
    </row>
    <row r="30" spans="2:12" ht="69.75" customHeight="1">
      <c r="B30" s="6" t="str">
        <f>$B$29&amp;"."&amp;[6]Ratings!B20</f>
        <v>3.4.1</v>
      </c>
      <c r="C30" s="7" t="s">
        <v>220</v>
      </c>
      <c r="D30" s="4" t="s">
        <v>221</v>
      </c>
      <c r="E30" s="6" t="s">
        <v>12</v>
      </c>
      <c r="F30" s="6" t="s">
        <v>31</v>
      </c>
      <c r="G30" s="4" t="s">
        <v>222</v>
      </c>
      <c r="H30" s="4" t="s">
        <v>223</v>
      </c>
      <c r="I30" s="4" t="s">
        <v>204</v>
      </c>
      <c r="J30" s="54" t="s">
        <v>224</v>
      </c>
      <c r="L30" s="3" t="str">
        <f>IFERROR(VLOOKUP(CONCATENATE(E30,F30),[6]Ratings!$H$3:$I$27,2,FALSE),)</f>
        <v>Yellow</v>
      </c>
    </row>
    <row r="31" spans="2:12" ht="188.25" customHeight="1">
      <c r="B31" s="6" t="str">
        <f>$B$29&amp;"."&amp;[6]Ratings!B21</f>
        <v>3.4.2</v>
      </c>
      <c r="C31" s="7" t="s">
        <v>225</v>
      </c>
      <c r="D31" s="4" t="s">
        <v>226</v>
      </c>
      <c r="E31" s="6" t="s">
        <v>30</v>
      </c>
      <c r="F31" s="6" t="s">
        <v>18</v>
      </c>
      <c r="G31" s="47" t="s">
        <v>227</v>
      </c>
      <c r="H31" s="4" t="s">
        <v>223</v>
      </c>
      <c r="I31" s="47" t="s">
        <v>228</v>
      </c>
      <c r="J31" s="54" t="s">
        <v>229</v>
      </c>
      <c r="L31" s="3" t="str">
        <f>IFERROR(VLOOKUP(CONCATENATE(E31,F31),[6]Ratings!$H$3:$I$27,2,FALSE),)</f>
        <v>Yellow</v>
      </c>
    </row>
    <row r="32" spans="2:12" ht="93.75" customHeight="1">
      <c r="B32" s="6" t="str">
        <f>$B$29&amp;"."&amp;[6]Ratings!B22</f>
        <v>3.4.3</v>
      </c>
      <c r="C32" s="61" t="s">
        <v>230</v>
      </c>
      <c r="D32" s="62" t="s">
        <v>231</v>
      </c>
      <c r="E32" s="6" t="s">
        <v>30</v>
      </c>
      <c r="F32" s="6" t="s">
        <v>18</v>
      </c>
      <c r="G32" s="62" t="s">
        <v>232</v>
      </c>
      <c r="H32" s="62" t="s">
        <v>233</v>
      </c>
      <c r="I32" s="47" t="s">
        <v>234</v>
      </c>
      <c r="J32" s="54" t="s">
        <v>235</v>
      </c>
      <c r="L32" s="3" t="str">
        <f>IFERROR(VLOOKUP(CONCATENATE(E32,F32),[6]Ratings!$H$3:$I$27,2,FALSE),)</f>
        <v>Yellow</v>
      </c>
    </row>
    <row r="33" spans="2:12">
      <c r="B33" s="52" t="s">
        <v>236</v>
      </c>
      <c r="C33" s="122" t="s">
        <v>237</v>
      </c>
      <c r="D33" s="123"/>
      <c r="E33" s="123"/>
      <c r="F33" s="123"/>
      <c r="G33" s="123"/>
      <c r="H33" s="123"/>
      <c r="I33" s="124"/>
      <c r="J33" s="53"/>
      <c r="L33" s="3">
        <f>IFERROR(VLOOKUP(CONCATENATE(E33,F33),[6]Ratings!$H$3:$I$27,2,FALSE),)</f>
        <v>0</v>
      </c>
    </row>
    <row r="34" spans="2:12" ht="107.25" customHeight="1">
      <c r="B34" s="6" t="str">
        <f>$B$33&amp;"."&amp;[6]Ratings!B20</f>
        <v>3.5.1</v>
      </c>
      <c r="C34" s="7" t="s">
        <v>238</v>
      </c>
      <c r="D34" s="47" t="s">
        <v>239</v>
      </c>
      <c r="E34" s="6" t="s">
        <v>188</v>
      </c>
      <c r="F34" s="6" t="s">
        <v>13</v>
      </c>
      <c r="G34" s="4" t="s">
        <v>240</v>
      </c>
      <c r="H34" s="4" t="s">
        <v>223</v>
      </c>
      <c r="I34" s="4" t="s">
        <v>204</v>
      </c>
      <c r="J34" s="54" t="s">
        <v>241</v>
      </c>
      <c r="L34" s="3" t="str">
        <f>IFERROR(VLOOKUP(CONCATENATE(E34,F34),[6]Ratings!$H$3:$I$27,2,FALSE),)</f>
        <v>Yellow</v>
      </c>
    </row>
    <row r="35" spans="2:12">
      <c r="B35" s="6" t="str">
        <f>$B$33&amp;"."&amp;[6]Ratings!B21</f>
        <v>3.5.2</v>
      </c>
      <c r="C35" s="7"/>
      <c r="D35" s="4"/>
      <c r="E35" s="6"/>
      <c r="F35" s="6"/>
      <c r="G35" s="4"/>
      <c r="H35" s="4"/>
      <c r="I35" s="4"/>
      <c r="J35" s="49"/>
      <c r="L35" s="3">
        <f>IFERROR(VLOOKUP(CONCATENATE(E35,F35),[6]Ratings!$H$3:$I$27,2,FALSE),)</f>
        <v>0</v>
      </c>
    </row>
    <row r="36" spans="2:12">
      <c r="B36" s="6" t="str">
        <f>$B$33&amp;"."&amp;[6]Ratings!B22</f>
        <v>3.5.3</v>
      </c>
      <c r="C36" s="7"/>
      <c r="D36" s="4"/>
      <c r="E36" s="6"/>
      <c r="F36" s="6"/>
      <c r="G36" s="4"/>
      <c r="H36" s="4"/>
      <c r="I36" s="4"/>
      <c r="J36" s="49"/>
      <c r="L36" s="3">
        <f>IFERROR(VLOOKUP(CONCATENATE(E36,F36),[6]Ratings!$H$3:$I$27,2,FALSE),)</f>
        <v>0</v>
      </c>
    </row>
    <row r="37" spans="2:12">
      <c r="B37" s="8">
        <v>4</v>
      </c>
      <c r="C37" s="117" t="s">
        <v>157</v>
      </c>
      <c r="D37" s="118"/>
      <c r="E37" s="118"/>
      <c r="F37" s="118"/>
      <c r="G37" s="118"/>
      <c r="H37" s="118"/>
      <c r="I37" s="119"/>
      <c r="J37" s="51"/>
      <c r="L37" s="3">
        <f>IFERROR(VLOOKUP(CONCATENATE(E37,F37),[6]Ratings!$H$3:$I$27,2,FALSE),)</f>
        <v>0</v>
      </c>
    </row>
    <row r="38" spans="2:12">
      <c r="B38" s="63" t="s">
        <v>158</v>
      </c>
      <c r="C38" s="122" t="s">
        <v>159</v>
      </c>
      <c r="D38" s="123"/>
      <c r="E38" s="123"/>
      <c r="F38" s="123"/>
      <c r="G38" s="123"/>
      <c r="H38" s="123"/>
      <c r="I38" s="124"/>
      <c r="J38" s="53"/>
      <c r="L38" s="3">
        <f>IFERROR(VLOOKUP(CONCATENATE(E38,F38),[6]Ratings!$H$3:$I$27,2,FALSE),)</f>
        <v>0</v>
      </c>
    </row>
    <row r="39" spans="2:12" ht="131.25" customHeight="1">
      <c r="B39" s="6" t="str">
        <f>$B$38&amp;"."&amp;[6]Ratings!B20</f>
        <v>4.1.1</v>
      </c>
      <c r="C39" s="64" t="s">
        <v>242</v>
      </c>
      <c r="D39" s="23" t="s">
        <v>243</v>
      </c>
      <c r="E39" s="24" t="s">
        <v>104</v>
      </c>
      <c r="F39" s="24" t="s">
        <v>18</v>
      </c>
      <c r="G39" s="65" t="s">
        <v>244</v>
      </c>
      <c r="H39" s="4" t="s">
        <v>190</v>
      </c>
      <c r="I39" s="4" t="s">
        <v>191</v>
      </c>
      <c r="J39" s="54" t="s">
        <v>245</v>
      </c>
      <c r="L39" s="3" t="str">
        <f>IFERROR(VLOOKUP(CONCATENATE(E39,F39),[6]Ratings!$H$3:$I$27,2,FALSE),)</f>
        <v>Orange</v>
      </c>
    </row>
    <row r="40" spans="2:12" ht="123.75" customHeight="1">
      <c r="B40" s="6"/>
      <c r="C40" s="7"/>
      <c r="D40" s="7"/>
      <c r="E40" s="6"/>
      <c r="F40" s="6"/>
      <c r="G40" s="47"/>
      <c r="H40" s="4"/>
      <c r="I40" s="4"/>
      <c r="J40" s="49"/>
      <c r="L40" s="3">
        <f>IFERROR(VLOOKUP(CONCATENATE(E40,F40),[6]Ratings!$H$3:$I$27,2,FALSE),)</f>
        <v>0</v>
      </c>
    </row>
    <row r="41" spans="2:12">
      <c r="B41" s="63" t="s">
        <v>176</v>
      </c>
      <c r="C41" s="122" t="s">
        <v>177</v>
      </c>
      <c r="D41" s="123"/>
      <c r="E41" s="123"/>
      <c r="F41" s="123"/>
      <c r="G41" s="123"/>
      <c r="H41" s="123"/>
      <c r="I41" s="124"/>
      <c r="J41" s="53"/>
      <c r="L41" s="3">
        <f>IFERROR(VLOOKUP(CONCATENATE(E41,F41),[6]Ratings!$H$3:$I$27,2,FALSE),)</f>
        <v>0</v>
      </c>
    </row>
    <row r="42" spans="2:12" ht="145.5" customHeight="1">
      <c r="B42" s="6" t="str">
        <f>$B$41&amp;"."&amp;[6]Ratings!B20</f>
        <v>4.2.1</v>
      </c>
      <c r="C42" s="7" t="s">
        <v>246</v>
      </c>
      <c r="D42" s="4" t="s">
        <v>247</v>
      </c>
      <c r="E42" s="6" t="s">
        <v>30</v>
      </c>
      <c r="F42" s="6" t="s">
        <v>13</v>
      </c>
      <c r="G42" s="47" t="s">
        <v>248</v>
      </c>
      <c r="H42" s="47" t="s">
        <v>249</v>
      </c>
      <c r="I42" s="4" t="s">
        <v>204</v>
      </c>
      <c r="J42" s="54" t="s">
        <v>250</v>
      </c>
      <c r="L42" s="3" t="str">
        <f>IFERROR(VLOOKUP(CONCATENATE(E42,F42),[6]Ratings!$H$3:$I$27,2,FALSE),)</f>
        <v>Orange</v>
      </c>
    </row>
    <row r="43" spans="2:12">
      <c r="B43" s="6" t="str">
        <f>$B$41&amp;"."&amp;[6]Ratings!B21</f>
        <v>4.2.2</v>
      </c>
      <c r="C43" s="7"/>
      <c r="D43" s="4"/>
      <c r="E43" s="6"/>
      <c r="F43" s="6"/>
      <c r="G43" s="4"/>
      <c r="H43" s="4"/>
      <c r="I43" s="4"/>
      <c r="J43" s="49"/>
      <c r="L43" s="3">
        <f>IFERROR(VLOOKUP(CONCATENATE(E43,F43),[6]Ratings!$H$3:$I$27,2,FALSE),)</f>
        <v>0</v>
      </c>
    </row>
    <row r="44" spans="2:12">
      <c r="B44" s="6" t="str">
        <f>$B$41&amp;"."&amp;[6]Ratings!B22</f>
        <v>4.2.3</v>
      </c>
      <c r="C44" s="7"/>
      <c r="D44" s="4"/>
      <c r="E44" s="6"/>
      <c r="F44" s="6"/>
      <c r="G44" s="4"/>
      <c r="H44" s="4"/>
      <c r="I44" s="4"/>
      <c r="J44" s="49"/>
      <c r="L44" s="3">
        <f>IFERROR(VLOOKUP(CONCATENATE(E44,F44),[6]Ratings!$H$3:$I$27,2,FALSE),)</f>
        <v>0</v>
      </c>
    </row>
    <row r="45" spans="2:12">
      <c r="B45" s="6" t="str">
        <f>$B$41&amp;"."&amp;[6]Ratings!B23</f>
        <v>4.2.4</v>
      </c>
      <c r="C45" s="7"/>
      <c r="D45" s="4"/>
      <c r="E45" s="6"/>
      <c r="F45" s="6"/>
      <c r="G45" s="16"/>
      <c r="H45" s="16"/>
      <c r="I45" s="16"/>
      <c r="J45" s="49"/>
      <c r="L45" s="3">
        <f>IFERROR(VLOOKUP(CONCATENATE(E45,F45),[6]Ratings!$H$3:$I$27,2,FALSE),)</f>
        <v>0</v>
      </c>
    </row>
    <row r="46" spans="2:12">
      <c r="B46" s="8">
        <v>5</v>
      </c>
      <c r="C46" s="117" t="s">
        <v>251</v>
      </c>
      <c r="D46" s="118"/>
      <c r="E46" s="118"/>
      <c r="F46" s="118"/>
      <c r="G46" s="118"/>
      <c r="H46" s="118"/>
      <c r="I46" s="119"/>
      <c r="J46" s="51"/>
      <c r="L46" s="3">
        <f>IFERROR(VLOOKUP(CONCATENATE(E46,F46),[6]Ratings!$H$3:$I$27,2,FALSE),)</f>
        <v>0</v>
      </c>
    </row>
    <row r="47" spans="2:12">
      <c r="B47" s="6" t="str">
        <f>$B$46&amp;"."&amp;[6]Ratings!B20</f>
        <v>5.1</v>
      </c>
      <c r="C47" s="7"/>
      <c r="D47" s="4"/>
      <c r="E47" s="6"/>
      <c r="F47" s="6"/>
      <c r="G47" s="4"/>
      <c r="H47" s="4"/>
      <c r="I47" s="4"/>
      <c r="J47" s="49"/>
      <c r="L47" s="3">
        <f>IFERROR(VLOOKUP(CONCATENATE(E47,F47),[6]Ratings!$H$3:$I$27,2,FALSE),)</f>
        <v>0</v>
      </c>
    </row>
  </sheetData>
  <mergeCells count="12">
    <mergeCell ref="C10:I10"/>
    <mergeCell ref="C3:I3"/>
    <mergeCell ref="C15:I15"/>
    <mergeCell ref="C37:I37"/>
    <mergeCell ref="C46:I46"/>
    <mergeCell ref="C16:I16"/>
    <mergeCell ref="C20:I20"/>
    <mergeCell ref="C26:I26"/>
    <mergeCell ref="C29:I29"/>
    <mergeCell ref="C38:I38"/>
    <mergeCell ref="C41:I41"/>
    <mergeCell ref="C33:I33"/>
  </mergeCells>
  <conditionalFormatting sqref="B2:B1048576">
    <cfRule type="expression" dxfId="11" priority="1">
      <formula>L2="Red"</formula>
    </cfRule>
    <cfRule type="expression" dxfId="10" priority="2">
      <formula>L2="Orange"</formula>
    </cfRule>
    <cfRule type="expression" dxfId="9" priority="3">
      <formula>L2="Yellow"</formula>
    </cfRule>
    <cfRule type="expression" dxfId="8" priority="4">
      <formula>L2="Green"</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3DCD-CF48-47A5-BFE4-96B11D013401}">
  <dimension ref="B1:J1000"/>
  <sheetViews>
    <sheetView showGridLines="0" zoomScale="53" zoomScaleNormal="53" workbookViewId="0">
      <pane xSplit="1" ySplit="2" topLeftCell="B13" activePane="bottomRight" state="frozen"/>
      <selection pane="bottomRight" activeCell="G21" sqref="G21"/>
      <selection pane="bottomLeft" activeCell="A3" sqref="A3"/>
      <selection pane="topRight" activeCell="B1" sqref="B1"/>
    </sheetView>
  </sheetViews>
  <sheetFormatPr defaultColWidth="13.85546875" defaultRowHeight="15" customHeight="1"/>
  <cols>
    <col min="1" max="1" width="1.85546875" style="66" customWidth="1"/>
    <col min="2" max="2" width="4.85546875" style="66" customWidth="1"/>
    <col min="3" max="3" width="30.85546875" style="66" customWidth="1"/>
    <col min="4" max="4" width="53.5703125" style="66" customWidth="1"/>
    <col min="5" max="6" width="20.85546875" style="66" customWidth="1"/>
    <col min="7" max="7" width="53.85546875" style="68" customWidth="1"/>
    <col min="8" max="8" width="66.140625" style="67" customWidth="1"/>
    <col min="9" max="9" width="31.85546875" style="66" customWidth="1"/>
    <col min="10" max="10" width="4.5703125" style="66" customWidth="1"/>
    <col min="11" max="26" width="31.85546875" style="66" customWidth="1"/>
    <col min="27" max="16384" width="13.85546875" style="66"/>
  </cols>
  <sheetData>
    <row r="1" spans="2:10" ht="103.35" customHeight="1">
      <c r="C1" s="98"/>
    </row>
    <row r="2" spans="2:10" ht="76.349999999999994" customHeight="1">
      <c r="B2" s="96" t="s">
        <v>2</v>
      </c>
      <c r="C2" s="97" t="s">
        <v>3</v>
      </c>
      <c r="D2" s="96" t="s">
        <v>8</v>
      </c>
      <c r="E2" s="96" t="s">
        <v>5</v>
      </c>
      <c r="F2" s="96" t="s">
        <v>63</v>
      </c>
      <c r="G2" s="95" t="s">
        <v>252</v>
      </c>
      <c r="H2" s="94" t="s">
        <v>185</v>
      </c>
      <c r="J2" s="93"/>
    </row>
    <row r="3" spans="2:10" ht="14.1">
      <c r="B3" s="81">
        <v>1</v>
      </c>
      <c r="C3" s="125" t="s">
        <v>9</v>
      </c>
      <c r="D3" s="135"/>
      <c r="E3" s="135"/>
      <c r="F3" s="135"/>
      <c r="G3" s="135"/>
      <c r="H3" s="80"/>
      <c r="J3" s="69"/>
    </row>
    <row r="4" spans="2:10" ht="142.5" customHeight="1">
      <c r="B4" s="75" t="str">
        <f>$B$3&amp;"."&amp;[7]Ratings!B20</f>
        <v>1.1</v>
      </c>
      <c r="C4" s="91" t="s">
        <v>253</v>
      </c>
      <c r="D4" s="91" t="s">
        <v>254</v>
      </c>
      <c r="E4" s="90" t="s">
        <v>255</v>
      </c>
      <c r="F4" s="92" t="s">
        <v>13</v>
      </c>
      <c r="G4" s="76" t="s">
        <v>256</v>
      </c>
      <c r="H4" s="70" t="s">
        <v>257</v>
      </c>
      <c r="J4" s="69" t="str">
        <f>IFERROR(VLOOKUP(CONCATENATE(E4,F4),[7]Ratings!$H$3:$I$27,2,FALSE),)</f>
        <v>Red</v>
      </c>
    </row>
    <row r="5" spans="2:10" ht="105.75" customHeight="1">
      <c r="B5" s="89" t="str">
        <f>$B$3&amp;"."&amp;[7]Ratings!B21</f>
        <v>1.2</v>
      </c>
      <c r="C5" s="91" t="s">
        <v>258</v>
      </c>
      <c r="D5" s="91" t="s">
        <v>259</v>
      </c>
      <c r="E5" s="90" t="s">
        <v>255</v>
      </c>
      <c r="F5" s="89" t="s">
        <v>13</v>
      </c>
      <c r="G5" s="88" t="s">
        <v>260</v>
      </c>
      <c r="H5" s="70" t="s">
        <v>257</v>
      </c>
      <c r="J5" s="69" t="str">
        <f>IFERROR(VLOOKUP(CONCATENATE(E5,F5),[7]Ratings!$H$3:$I$27,2,FALSE),)</f>
        <v>Red</v>
      </c>
    </row>
    <row r="6" spans="2:10" ht="95.45" customHeight="1">
      <c r="B6" s="75" t="str">
        <f>$B$3&amp;"."&amp;[7]Ratings!B22</f>
        <v>1.3</v>
      </c>
      <c r="C6" s="74" t="s">
        <v>261</v>
      </c>
      <c r="D6" s="74" t="s">
        <v>262</v>
      </c>
      <c r="E6" s="73" t="s">
        <v>12</v>
      </c>
      <c r="F6" s="85" t="s">
        <v>13</v>
      </c>
      <c r="G6" s="71" t="s">
        <v>263</v>
      </c>
      <c r="H6" s="70" t="s">
        <v>257</v>
      </c>
      <c r="J6" s="69" t="str">
        <f>IFERROR(VLOOKUP(CONCATENATE(E6,F6),[7]Ratings!$H$3:$I$27,2,FALSE),)</f>
        <v>Orange</v>
      </c>
    </row>
    <row r="7" spans="2:10" ht="141" customHeight="1">
      <c r="B7" s="86">
        <v>1.4</v>
      </c>
      <c r="C7" s="78" t="s">
        <v>264</v>
      </c>
      <c r="D7" s="78" t="s">
        <v>265</v>
      </c>
      <c r="E7" s="77" t="s">
        <v>104</v>
      </c>
      <c r="F7" s="72" t="s">
        <v>18</v>
      </c>
      <c r="G7" s="71" t="s">
        <v>266</v>
      </c>
      <c r="H7" s="70" t="s">
        <v>257</v>
      </c>
      <c r="J7" s="69"/>
    </row>
    <row r="8" spans="2:10" ht="115.5" customHeight="1">
      <c r="B8" s="75">
        <v>1.5</v>
      </c>
      <c r="C8" s="74" t="s">
        <v>267</v>
      </c>
      <c r="D8" s="74" t="s">
        <v>268</v>
      </c>
      <c r="E8" s="77" t="s">
        <v>104</v>
      </c>
      <c r="F8" s="85" t="s">
        <v>13</v>
      </c>
      <c r="G8" s="71" t="s">
        <v>269</v>
      </c>
      <c r="H8" s="70" t="s">
        <v>257</v>
      </c>
      <c r="J8" s="69" t="str">
        <f>IFERROR(VLOOKUP(CONCATENATE(E8,F8),[7]Ratings!$H$3:$I$27,2,FALSE),)</f>
        <v>Red</v>
      </c>
    </row>
    <row r="9" spans="2:10" ht="14.45">
      <c r="B9" s="81">
        <v>2</v>
      </c>
      <c r="C9" s="126" t="s">
        <v>27</v>
      </c>
      <c r="D9" s="136"/>
      <c r="E9" s="136"/>
      <c r="F9" s="136"/>
      <c r="G9" s="136"/>
      <c r="H9" s="80"/>
      <c r="J9" s="69">
        <f>IFERROR(VLOOKUP(CONCATENATE(E9,F9),[7]Ratings!$H$3:$I$27,2,FALSE),)</f>
        <v>0</v>
      </c>
    </row>
    <row r="10" spans="2:10" ht="117">
      <c r="B10" s="75" t="str">
        <f>$B$9&amp;"."&amp;[7]Ratings!B20</f>
        <v>2.1</v>
      </c>
      <c r="C10" s="78" t="s">
        <v>270</v>
      </c>
      <c r="D10" s="78" t="s">
        <v>271</v>
      </c>
      <c r="E10" s="73" t="s">
        <v>30</v>
      </c>
      <c r="F10" s="72" t="s">
        <v>18</v>
      </c>
      <c r="G10" s="76" t="s">
        <v>272</v>
      </c>
      <c r="H10" s="70" t="s">
        <v>257</v>
      </c>
      <c r="J10" s="69" t="str">
        <f>IFERROR(VLOOKUP(CONCATENATE(E10,F10),[7]Ratings!$H$3:$I$27,2,FALSE),)</f>
        <v>Yellow</v>
      </c>
    </row>
    <row r="11" spans="2:10" ht="205.35" customHeight="1">
      <c r="B11" s="75">
        <v>2.2000000000000002</v>
      </c>
      <c r="C11" s="78" t="s">
        <v>273</v>
      </c>
      <c r="D11" s="78" t="s">
        <v>274</v>
      </c>
      <c r="E11" s="73" t="s">
        <v>12</v>
      </c>
      <c r="F11" s="85" t="s">
        <v>13</v>
      </c>
      <c r="G11" s="87" t="s">
        <v>275</v>
      </c>
      <c r="H11" s="70" t="s">
        <v>257</v>
      </c>
      <c r="J11" s="69" t="str">
        <f>IFERROR(VLOOKUP(CONCATENATE(E11,F11),[7]Ratings!$H$3:$I$27,2,FALSE),)</f>
        <v>Orange</v>
      </c>
    </row>
    <row r="12" spans="2:10" ht="14.45">
      <c r="B12" s="81">
        <v>3</v>
      </c>
      <c r="C12" s="126" t="s">
        <v>44</v>
      </c>
      <c r="D12" s="136"/>
      <c r="E12" s="136"/>
      <c r="F12" s="136"/>
      <c r="G12" s="136"/>
      <c r="H12" s="80"/>
      <c r="J12" s="69">
        <f>IFERROR(VLOOKUP(CONCATENATE(E12,F12),[7]Ratings!$H$3:$I$27,2,FALSE),)</f>
        <v>0</v>
      </c>
    </row>
    <row r="13" spans="2:10" ht="125.45" customHeight="1">
      <c r="B13" s="75" t="s">
        <v>100</v>
      </c>
      <c r="C13" s="74" t="s">
        <v>276</v>
      </c>
      <c r="D13" s="74" t="s">
        <v>277</v>
      </c>
      <c r="E13" s="73" t="s">
        <v>188</v>
      </c>
      <c r="F13" s="85" t="s">
        <v>13</v>
      </c>
      <c r="G13" s="76" t="s">
        <v>278</v>
      </c>
      <c r="H13" s="70" t="s">
        <v>257</v>
      </c>
      <c r="J13" s="69" t="str">
        <f>IFERROR(VLOOKUP(CONCATENATE(E13,F13),[7]Ratings!$H$3:$I$27,2,FALSE),)</f>
        <v>Yellow</v>
      </c>
    </row>
    <row r="14" spans="2:10" ht="291.60000000000002" customHeight="1">
      <c r="B14" s="75" t="s">
        <v>125</v>
      </c>
      <c r="C14" s="74" t="s">
        <v>279</v>
      </c>
      <c r="D14" s="78" t="s">
        <v>280</v>
      </c>
      <c r="E14" s="77" t="s">
        <v>255</v>
      </c>
      <c r="F14" s="72" t="s">
        <v>18</v>
      </c>
      <c r="G14" s="76" t="s">
        <v>281</v>
      </c>
      <c r="H14" s="70" t="s">
        <v>257</v>
      </c>
      <c r="J14" s="69" t="str">
        <f>IFERROR(VLOOKUP(CONCATENATE(E14,F14),[7]Ratings!$H$3:$I$27,2,FALSE),)</f>
        <v>Orange</v>
      </c>
    </row>
    <row r="15" spans="2:10" ht="119.45" customHeight="1">
      <c r="B15" s="86">
        <v>3.3</v>
      </c>
      <c r="C15" s="78" t="s">
        <v>282</v>
      </c>
      <c r="D15" s="78" t="s">
        <v>283</v>
      </c>
      <c r="E15" s="77" t="s">
        <v>255</v>
      </c>
      <c r="F15" s="72" t="s">
        <v>31</v>
      </c>
      <c r="G15" s="78" t="s">
        <v>284</v>
      </c>
      <c r="H15" s="70" t="s">
        <v>257</v>
      </c>
      <c r="J15" s="69"/>
    </row>
    <row r="16" spans="2:10" ht="135.94999999999999" customHeight="1">
      <c r="B16" s="75">
        <v>3.4</v>
      </c>
      <c r="C16" s="74" t="s">
        <v>285</v>
      </c>
      <c r="D16" s="78" t="s">
        <v>286</v>
      </c>
      <c r="E16" s="73" t="s">
        <v>12</v>
      </c>
      <c r="F16" s="85" t="s">
        <v>287</v>
      </c>
      <c r="G16" s="76" t="s">
        <v>288</v>
      </c>
      <c r="H16" s="70" t="s">
        <v>257</v>
      </c>
      <c r="J16" s="69" t="str">
        <f>IFERROR(VLOOKUP(CONCATENATE(E16,F16),[7]Ratings!$H$3:$I$27,2,FALSE),)</f>
        <v>Red</v>
      </c>
    </row>
    <row r="17" spans="2:10" ht="161.44999999999999" customHeight="1">
      <c r="B17" s="84">
        <v>3.5</v>
      </c>
      <c r="C17" s="71" t="s">
        <v>289</v>
      </c>
      <c r="D17" s="71" t="s">
        <v>290</v>
      </c>
      <c r="E17" s="83" t="s">
        <v>30</v>
      </c>
      <c r="F17" s="82" t="s">
        <v>13</v>
      </c>
      <c r="G17" s="71" t="s">
        <v>291</v>
      </c>
      <c r="H17" s="70" t="s">
        <v>257</v>
      </c>
      <c r="J17" s="69"/>
    </row>
    <row r="18" spans="2:10" ht="14.45">
      <c r="B18" s="81">
        <v>4</v>
      </c>
      <c r="C18" s="126" t="s">
        <v>55</v>
      </c>
      <c r="D18" s="136"/>
      <c r="E18" s="136"/>
      <c r="F18" s="136"/>
      <c r="G18" s="136"/>
      <c r="H18" s="80"/>
      <c r="J18" s="69">
        <f>IFERROR(VLOOKUP(CONCATENATE(E18,F18),[7]Ratings!$H$3:$I$27,2,FALSE),)</f>
        <v>0</v>
      </c>
    </row>
    <row r="19" spans="2:10" ht="127.35" customHeight="1">
      <c r="B19" s="79" t="s">
        <v>158</v>
      </c>
      <c r="C19" s="74" t="s">
        <v>292</v>
      </c>
      <c r="D19" s="78" t="s">
        <v>293</v>
      </c>
      <c r="E19" s="73" t="s">
        <v>12</v>
      </c>
      <c r="F19" s="72" t="s">
        <v>18</v>
      </c>
      <c r="G19" s="71" t="s">
        <v>294</v>
      </c>
      <c r="H19" s="70" t="s">
        <v>257</v>
      </c>
      <c r="J19" s="69" t="str">
        <f>IFERROR(VLOOKUP(CONCATENATE(E19,F19),[7]Ratings!$H$3:$I$27,2,FALSE),)</f>
        <v>Orange</v>
      </c>
    </row>
    <row r="20" spans="2:10" ht="108.75" customHeight="1">
      <c r="B20" s="75" t="s">
        <v>176</v>
      </c>
      <c r="C20" s="74" t="s">
        <v>295</v>
      </c>
      <c r="D20" s="78" t="s">
        <v>296</v>
      </c>
      <c r="E20" s="77" t="s">
        <v>104</v>
      </c>
      <c r="F20" s="72" t="s">
        <v>18</v>
      </c>
      <c r="G20" s="71" t="s">
        <v>297</v>
      </c>
      <c r="H20" s="70" t="s">
        <v>257</v>
      </c>
      <c r="J20" s="69" t="str">
        <f>IFERROR(VLOOKUP(CONCATENATE(E20,F20),[7]Ratings!$H$3:$I$27,2,FALSE),)</f>
        <v>Orange</v>
      </c>
    </row>
    <row r="21" spans="2:10" ht="93.6" customHeight="1">
      <c r="B21" s="75" t="s">
        <v>298</v>
      </c>
      <c r="C21" s="74" t="s">
        <v>299</v>
      </c>
      <c r="D21" s="74" t="s">
        <v>300</v>
      </c>
      <c r="E21" s="73" t="s">
        <v>12</v>
      </c>
      <c r="F21" s="72" t="s">
        <v>18</v>
      </c>
      <c r="G21" s="76" t="s">
        <v>301</v>
      </c>
      <c r="H21" s="70" t="s">
        <v>257</v>
      </c>
      <c r="J21" s="69" t="str">
        <f>IFERROR(VLOOKUP(CONCATENATE(E21,F21),[7]Ratings!$H$3:$I$27,2,FALSE),)</f>
        <v>Orange</v>
      </c>
    </row>
    <row r="22" spans="2:10" ht="114" customHeight="1">
      <c r="B22" s="75" t="s">
        <v>302</v>
      </c>
      <c r="C22" s="74" t="s">
        <v>303</v>
      </c>
      <c r="D22" s="74" t="s">
        <v>304</v>
      </c>
      <c r="E22" s="73" t="s">
        <v>30</v>
      </c>
      <c r="F22" s="72" t="s">
        <v>18</v>
      </c>
      <c r="G22" s="71" t="s">
        <v>305</v>
      </c>
      <c r="H22" s="70" t="s">
        <v>257</v>
      </c>
      <c r="J22" s="69" t="str">
        <f>IFERROR(VLOOKUP(CONCATENATE(E22,F22),[7]Ratings!$H$3:$I$27,2,FALSE),)</f>
        <v>Yellow</v>
      </c>
    </row>
    <row r="23" spans="2:10" ht="15.75" customHeight="1"/>
    <row r="24" spans="2:10" ht="15.75" customHeight="1"/>
    <row r="25" spans="2:10" ht="15.75" customHeight="1"/>
    <row r="26" spans="2:10" ht="15.75" customHeight="1"/>
    <row r="27" spans="2:10" ht="15.75" customHeight="1"/>
    <row r="28" spans="2:10" ht="15.75" customHeight="1"/>
    <row r="29" spans="2:10" ht="15.75" customHeight="1"/>
    <row r="30" spans="2:10" ht="15.75" customHeight="1"/>
    <row r="31" spans="2:10" ht="15.75" customHeight="1"/>
    <row r="32" spans="2: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3:G3"/>
    <mergeCell ref="C9:G9"/>
    <mergeCell ref="C12:G12"/>
    <mergeCell ref="C18:G18"/>
  </mergeCells>
  <conditionalFormatting sqref="B1:B1000">
    <cfRule type="expression" dxfId="7" priority="1">
      <formula>J1="Red"</formula>
    </cfRule>
    <cfRule type="expression" dxfId="6" priority="2">
      <formula>J1="Orange"</formula>
    </cfRule>
    <cfRule type="expression" dxfId="5" priority="3">
      <formula>J1="Yellow"</formula>
    </cfRule>
    <cfRule type="expression" dxfId="4" priority="4">
      <formula>J1="Green"</formula>
    </cfRule>
  </conditionalFormatting>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C703-043D-46A2-A373-6D0D8E9FC963}">
  <dimension ref="B1:K17"/>
  <sheetViews>
    <sheetView showGridLines="0" topLeftCell="A12" zoomScale="60" zoomScaleNormal="60" workbookViewId="0">
      <selection activeCell="J14" sqref="J14"/>
    </sheetView>
  </sheetViews>
  <sheetFormatPr defaultColWidth="33.42578125" defaultRowHeight="14.45"/>
  <cols>
    <col min="1" max="1" width="2" customWidth="1"/>
    <col min="2" max="2" width="5.140625" bestFit="1" customWidth="1"/>
    <col min="3" max="3" width="34.140625" customWidth="1"/>
    <col min="4" max="4" width="66.42578125" style="99" customWidth="1"/>
    <col min="5" max="5" width="20.42578125" customWidth="1"/>
    <col min="6" max="6" width="19.42578125" customWidth="1"/>
    <col min="7" max="7" width="21.42578125" style="2" hidden="1" customWidth="1"/>
    <col min="8" max="8" width="71.140625" style="99" customWidth="1"/>
    <col min="11" max="11" width="4.85546875" customWidth="1"/>
  </cols>
  <sheetData>
    <row r="1" spans="2:11" ht="187.5" customHeight="1"/>
    <row r="2" spans="2:11">
      <c r="B2" s="11" t="s">
        <v>2</v>
      </c>
      <c r="C2" s="12" t="s">
        <v>3</v>
      </c>
      <c r="D2" s="115" t="s">
        <v>306</v>
      </c>
      <c r="E2" s="11" t="s">
        <v>5</v>
      </c>
      <c r="F2" s="11" t="s">
        <v>6</v>
      </c>
      <c r="G2" s="11" t="s">
        <v>7</v>
      </c>
      <c r="H2" s="114" t="s">
        <v>8</v>
      </c>
      <c r="K2" s="9"/>
    </row>
    <row r="3" spans="2:11">
      <c r="B3" s="8">
        <v>1</v>
      </c>
      <c r="C3" s="117" t="s">
        <v>9</v>
      </c>
      <c r="D3" s="118"/>
      <c r="E3" s="118"/>
      <c r="F3" s="118"/>
      <c r="G3" s="118"/>
      <c r="H3" s="119"/>
      <c r="K3" s="3"/>
    </row>
    <row r="4" spans="2:11" ht="152.44999999999999" customHeight="1">
      <c r="B4" s="24">
        <v>1.1000000000000001</v>
      </c>
      <c r="C4" s="113" t="s">
        <v>307</v>
      </c>
      <c r="D4" s="4" t="s">
        <v>308</v>
      </c>
      <c r="E4" s="100" t="s">
        <v>30</v>
      </c>
      <c r="F4" s="112" t="s">
        <v>18</v>
      </c>
      <c r="G4" s="4" t="s">
        <v>309</v>
      </c>
      <c r="H4" s="4" t="s">
        <v>310</v>
      </c>
      <c r="K4" s="3" t="str">
        <f>IFERROR(VLOOKUP(CONCATENATE(E4,F4),[8]Ratings!$H$3:$I$27,2,FALSE),)</f>
        <v>Yellow</v>
      </c>
    </row>
    <row r="5" spans="2:11" ht="112.5" customHeight="1">
      <c r="B5" s="104">
        <v>1.2</v>
      </c>
      <c r="C5" s="101" t="s">
        <v>311</v>
      </c>
      <c r="D5" s="4" t="s">
        <v>312</v>
      </c>
      <c r="E5" s="100" t="s">
        <v>313</v>
      </c>
      <c r="F5" s="100" t="s">
        <v>18</v>
      </c>
      <c r="G5" s="4" t="s">
        <v>314</v>
      </c>
      <c r="H5" s="105" t="s">
        <v>315</v>
      </c>
      <c r="K5" s="3" t="str">
        <f>IFERROR(VLOOKUP(CONCATENATE(E5,F5),[8]Ratings!$H$3:$I$27,2,FALSE),)</f>
        <v>Orange</v>
      </c>
    </row>
    <row r="6" spans="2:11" s="107" customFormat="1" ht="162.94999999999999" customHeight="1">
      <c r="B6" s="104">
        <v>1.3</v>
      </c>
      <c r="C6" s="111" t="s">
        <v>316</v>
      </c>
      <c r="D6" s="110" t="s">
        <v>317</v>
      </c>
      <c r="E6" s="100" t="s">
        <v>12</v>
      </c>
      <c r="F6" s="100" t="s">
        <v>18</v>
      </c>
      <c r="G6" s="109" t="s">
        <v>318</v>
      </c>
      <c r="H6" s="109" t="s">
        <v>319</v>
      </c>
      <c r="J6" s="108">
        <f>IFERROR(VLOOKUP(CONCATENATE(E6,F6),[9]Ratings!$H$3:$I$27,2,FALSE),)</f>
        <v>0</v>
      </c>
    </row>
    <row r="7" spans="2:11">
      <c r="B7" s="8">
        <v>2</v>
      </c>
      <c r="C7" s="117" t="s">
        <v>27</v>
      </c>
      <c r="D7" s="118"/>
      <c r="E7" s="118"/>
      <c r="F7" s="118"/>
      <c r="G7" s="118"/>
      <c r="H7" s="119"/>
      <c r="K7" s="3">
        <f>IFERROR(VLOOKUP(CONCATENATE(E7,F7),[8]Ratings!$H$3:$I$27,2,FALSE),)</f>
        <v>0</v>
      </c>
    </row>
    <row r="8" spans="2:11" ht="123.95" customHeight="1">
      <c r="B8" s="104">
        <v>2.1</v>
      </c>
      <c r="C8" s="106" t="s">
        <v>320</v>
      </c>
      <c r="D8" s="4" t="s">
        <v>321</v>
      </c>
      <c r="E8" s="100" t="s">
        <v>322</v>
      </c>
      <c r="F8" s="100" t="s">
        <v>18</v>
      </c>
      <c r="G8" s="5" t="s">
        <v>14</v>
      </c>
      <c r="H8" s="105" t="s">
        <v>323</v>
      </c>
      <c r="K8" s="3">
        <f>IFERROR(VLOOKUP(CONCATENATE(E8,F8),[8]Ratings!$H$3:$I$27,2,FALSE),)</f>
        <v>0</v>
      </c>
    </row>
    <row r="9" spans="2:11" ht="57.95" customHeight="1">
      <c r="B9" s="6">
        <v>2.2000000000000002</v>
      </c>
      <c r="C9" s="101" t="s">
        <v>324</v>
      </c>
      <c r="D9" s="4" t="s">
        <v>325</v>
      </c>
      <c r="E9" s="100" t="s">
        <v>30</v>
      </c>
      <c r="F9" s="100" t="s">
        <v>18</v>
      </c>
      <c r="G9" s="5" t="s">
        <v>14</v>
      </c>
      <c r="H9" s="4" t="s">
        <v>326</v>
      </c>
      <c r="K9" s="3" t="str">
        <f>IFERROR(VLOOKUP(CONCATENATE(E9,F9),[8]Ratings!$H$3:$I$27,2,FALSE),)</f>
        <v>Yellow</v>
      </c>
    </row>
    <row r="10" spans="2:11" ht="65.099999999999994">
      <c r="B10" s="6">
        <v>2.2999999999999998</v>
      </c>
      <c r="C10" s="101" t="s">
        <v>327</v>
      </c>
      <c r="D10" s="103" t="s">
        <v>328</v>
      </c>
      <c r="E10" s="100" t="s">
        <v>30</v>
      </c>
      <c r="F10" s="100" t="s">
        <v>18</v>
      </c>
      <c r="G10" s="5" t="s">
        <v>14</v>
      </c>
      <c r="H10" s="103" t="s">
        <v>297</v>
      </c>
      <c r="K10" s="3" t="str">
        <f>IFERROR(VLOOKUP(CONCATENATE(E10,F10),[8]Ratings!$H$3:$I$27,2,FALSE),)</f>
        <v>Yellow</v>
      </c>
    </row>
    <row r="11" spans="2:11">
      <c r="B11" s="8">
        <v>3</v>
      </c>
      <c r="C11" s="117" t="s">
        <v>44</v>
      </c>
      <c r="D11" s="118"/>
      <c r="E11" s="118"/>
      <c r="F11" s="118"/>
      <c r="G11" s="118"/>
      <c r="H11" s="119"/>
      <c r="K11" s="3">
        <f>IFERROR(VLOOKUP(CONCATENATE(E11,F11),[8]Ratings!$H$3:$I$27,2,FALSE),)</f>
        <v>0</v>
      </c>
    </row>
    <row r="12" spans="2:11" ht="80.099999999999994" customHeight="1">
      <c r="B12" s="6" t="str">
        <f>$B$11&amp;"."&amp;[8]Ratings!B25</f>
        <v>3.1</v>
      </c>
      <c r="C12" s="101" t="s">
        <v>276</v>
      </c>
      <c r="D12" s="101" t="s">
        <v>277</v>
      </c>
      <c r="E12" s="100" t="s">
        <v>188</v>
      </c>
      <c r="F12" s="24" t="s">
        <v>18</v>
      </c>
      <c r="G12" s="5" t="s">
        <v>14</v>
      </c>
      <c r="H12" s="4" t="s">
        <v>329</v>
      </c>
      <c r="K12" s="3" t="str">
        <f>IFERROR(VLOOKUP(CONCATENATE(E12,F12),[8]Ratings!$H$3:$I$27,2,FALSE),)</f>
        <v>Green</v>
      </c>
    </row>
    <row r="13" spans="2:11" ht="78" customHeight="1">
      <c r="B13" s="104" t="str">
        <f>$B$11&amp;"."&amp;[8]Ratings!B26</f>
        <v>3.2</v>
      </c>
      <c r="C13" s="101" t="s">
        <v>330</v>
      </c>
      <c r="D13" s="4" t="s">
        <v>331</v>
      </c>
      <c r="E13" s="100" t="s">
        <v>30</v>
      </c>
      <c r="F13" s="100" t="s">
        <v>13</v>
      </c>
      <c r="G13" s="5" t="s">
        <v>14</v>
      </c>
      <c r="H13" s="4" t="s">
        <v>332</v>
      </c>
      <c r="K13" s="3" t="str">
        <f>IFERROR(VLOOKUP(CONCATENATE(E13,F13),[8]Ratings!$H$3:$I$27,2,FALSE),)</f>
        <v>Orange</v>
      </c>
    </row>
    <row r="14" spans="2:11" ht="92.25" customHeight="1">
      <c r="B14" s="6">
        <v>3.3</v>
      </c>
      <c r="C14" s="101" t="s">
        <v>333</v>
      </c>
      <c r="D14" s="103" t="s">
        <v>334</v>
      </c>
      <c r="E14" s="100" t="s">
        <v>30</v>
      </c>
      <c r="F14" s="100" t="s">
        <v>13</v>
      </c>
      <c r="G14" s="5" t="s">
        <v>14</v>
      </c>
      <c r="H14" s="101" t="s">
        <v>335</v>
      </c>
      <c r="K14" s="3" t="str">
        <f>IFERROR(VLOOKUP(CONCATENATE(E14,F14),[8]Ratings!$H$3:$I$27,2,FALSE),)</f>
        <v>Orange</v>
      </c>
    </row>
    <row r="15" spans="2:11">
      <c r="B15" s="8">
        <v>4</v>
      </c>
      <c r="C15" s="117" t="s">
        <v>55</v>
      </c>
      <c r="D15" s="118"/>
      <c r="E15" s="118"/>
      <c r="F15" s="118"/>
      <c r="G15" s="118"/>
      <c r="H15" s="119"/>
      <c r="K15" s="3">
        <f>IFERROR(VLOOKUP(CONCATENATE(E15,F15),[8]Ratings!$H$3:$I$27,2,FALSE),)</f>
        <v>0</v>
      </c>
    </row>
    <row r="16" spans="2:11" ht="90.95" customHeight="1">
      <c r="B16" s="102">
        <v>4.0999999999999996</v>
      </c>
      <c r="C16" s="101" t="s">
        <v>299</v>
      </c>
      <c r="D16" s="101" t="s">
        <v>336</v>
      </c>
      <c r="E16" s="100" t="s">
        <v>30</v>
      </c>
      <c r="F16" s="24" t="s">
        <v>18</v>
      </c>
      <c r="G16" s="5" t="s">
        <v>14</v>
      </c>
      <c r="H16" s="4" t="s">
        <v>337</v>
      </c>
      <c r="K16" s="3" t="str">
        <f>IFERROR(VLOOKUP(CONCATENATE(E16,F16),[8]Ratings!$H$3:$I$27,2,FALSE),)</f>
        <v>Yellow</v>
      </c>
    </row>
    <row r="17" spans="2:11" ht="65.099999999999994">
      <c r="B17" s="6">
        <v>4.2</v>
      </c>
      <c r="C17" s="101" t="s">
        <v>303</v>
      </c>
      <c r="D17" s="101" t="s">
        <v>338</v>
      </c>
      <c r="E17" s="100" t="s">
        <v>30</v>
      </c>
      <c r="F17" s="100" t="s">
        <v>18</v>
      </c>
      <c r="G17" s="5" t="s">
        <v>14</v>
      </c>
      <c r="H17" s="4" t="s">
        <v>339</v>
      </c>
      <c r="K17" s="3" t="str">
        <f>IFERROR(VLOOKUP(CONCATENATE(E17,F17),[8]Ratings!$H$3:$I$27,2,FALSE),)</f>
        <v>Yellow</v>
      </c>
    </row>
  </sheetData>
  <mergeCells count="4">
    <mergeCell ref="C3:H3"/>
    <mergeCell ref="C7:H7"/>
    <mergeCell ref="C11:H11"/>
    <mergeCell ref="C15:H15"/>
  </mergeCells>
  <conditionalFormatting sqref="B1:B1048576">
    <cfRule type="expression" dxfId="3" priority="1">
      <formula>K1="Red"</formula>
    </cfRule>
    <cfRule type="expression" dxfId="2" priority="2">
      <formula>K1="Orange"</formula>
    </cfRule>
    <cfRule type="expression" dxfId="1" priority="3">
      <formula>K1="Yellow"</formula>
    </cfRule>
    <cfRule type="expression" dxfId="0" priority="4">
      <formula>K1="Green"</formula>
    </cfRule>
  </conditionalFormatting>
  <pageMargins left="0.7" right="0.7" top="0.75" bottom="0.75" header="0.3" footer="0.3"/>
  <pageSetup paperSize="9" orientation="portrait"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4832E7-B89A-45C2-A1D5-DB58BB617D83}"/>
</file>

<file path=customXml/itemProps2.xml><?xml version="1.0" encoding="utf-8"?>
<ds:datastoreItem xmlns:ds="http://schemas.openxmlformats.org/officeDocument/2006/customXml" ds:itemID="{78776ED6-78EB-451C-B123-5339C5B9BF2F}"/>
</file>

<file path=customXml/itemProps3.xml><?xml version="1.0" encoding="utf-8"?>
<ds:datastoreItem xmlns:ds="http://schemas.openxmlformats.org/officeDocument/2006/customXml" ds:itemID="{FDA8EBA7-DED1-4C0A-864B-063C11B748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Jimena Duran</dc:creator>
  <cp:keywords/>
  <dc:description/>
  <cp:lastModifiedBy>Stefany Vizcarra</cp:lastModifiedBy>
  <cp:revision/>
  <dcterms:created xsi:type="dcterms:W3CDTF">2022-10-31T11:29:48Z</dcterms:created>
  <dcterms:modified xsi:type="dcterms:W3CDTF">2024-11-19T11:03:31Z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1279800</vt:r8>
  </property>
  <property fmtid="{D5CDD505-2E9C-101B-9397-08002B2CF9AE}" pid="4" name="MediaServiceImageTags">
    <vt:lpwstr/>
  </property>
</Properties>
</file>